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1.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2.xml" ContentType="application/vnd.openxmlformats-officedocument.themeOverrid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3.xml" ContentType="application/vnd.openxmlformats-officedocument.themeOverrid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4.xml" ContentType="application/vnd.openxmlformats-officedocument.themeOverrid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5.xml" ContentType="application/vnd.openxmlformats-officedocument.themeOverride+xml"/>
  <Override PartName="/xl/drawings/drawing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hidePivotFieldList="1"/>
  <mc:AlternateContent xmlns:mc="http://schemas.openxmlformats.org/markup-compatibility/2006">
    <mc:Choice Requires="x15">
      <x15ac:absPath xmlns:x15ac="http://schemas.microsoft.com/office/spreadsheetml/2010/11/ac" url="X:\Compartida Depto. de Proyectos\Monitoreo y Seguimiento\DIGEPRES\2022\Julio - Sept\"/>
    </mc:Choice>
  </mc:AlternateContent>
  <xr:revisionPtr revIDLastSave="0" documentId="13_ncr:1_{EEFEE962-A560-428A-9AF2-59198C2C03D0}" xr6:coauthVersionLast="47" xr6:coauthVersionMax="47" xr10:uidLastSave="{00000000-0000-0000-0000-000000000000}"/>
  <bookViews>
    <workbookView xWindow="-120" yWindow="-120" windowWidth="29040" windowHeight="15840" tabRatio="818" activeTab="1" xr2:uid="{00000000-000D-0000-FFFF-FFFF00000000}"/>
  </bookViews>
  <sheets>
    <sheet name="Julio - Sept. 2022" sheetId="18" r:id="rId1"/>
    <sheet name="Calculos Julio - Sept." sheetId="16" r:id="rId2"/>
  </sheets>
  <externalReferences>
    <externalReference r:id="rId3"/>
  </externalReferences>
  <definedNames>
    <definedName name="AR">#REF!</definedName>
    <definedName name="ARMAS">#REF!</definedName>
    <definedName name="CONSOLIDADO">#REF!</definedName>
    <definedName name="DACRF">#REF!</definedName>
    <definedName name="DAD">#REF!</definedName>
    <definedName name="DAF">#REF!</definedName>
    <definedName name="despacho">#REF!</definedName>
    <definedName name="dfaf">#REF!</definedName>
    <definedName name="dfd">#REF!</definedName>
    <definedName name="DFDFDAF">#REF!</definedName>
    <definedName name="DJ">#REF!</definedName>
    <definedName name="DNYCTI">#REF!</definedName>
    <definedName name="DPYEF">#REF!</definedName>
    <definedName name="DTI">#REF!</definedName>
    <definedName name="FADFAD">#REF!</definedName>
    <definedName name="fre">#REF!</definedName>
    <definedName name="GG">#REF!</definedName>
    <definedName name="HGJH">#REF!</definedName>
    <definedName name="i">#REF!</definedName>
    <definedName name="MH">#REF!</definedName>
    <definedName name="OAI">#REF!</definedName>
    <definedName name="PLANYDES">#REF!</definedName>
    <definedName name="POA2019Copia">#REF!</definedName>
    <definedName name="pre">#REF!</definedName>
    <definedName name="_xlnm.Print_Area" localSheetId="1">'Calculos Julio - Sept.'!$A$1:$P$75</definedName>
    <definedName name="_xlnm.Print_Area" localSheetId="0">'Julio - Sept. 2022'!$A$1:$F$146</definedName>
    <definedName name="RELPUB">#REF!</definedName>
    <definedName name="ROSA">#REF!</definedName>
    <definedName name="RRHH">#REF!</definedName>
    <definedName name="RRHH1">#REF!</definedName>
    <definedName name="wqrqer">#REF!</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I5" i="16" l="1"/>
  <c r="E7" i="16"/>
  <c r="E4" i="16"/>
  <c r="H7" i="16" l="1"/>
  <c r="I7" i="16"/>
  <c r="G7" i="16"/>
  <c r="I6" i="16" l="1"/>
  <c r="H6" i="16"/>
  <c r="G6" i="16"/>
  <c r="H5" i="16"/>
  <c r="G5" i="16"/>
  <c r="I4" i="16" l="1"/>
  <c r="D36" i="16"/>
  <c r="C25" i="16"/>
  <c r="C70" i="18" l="1"/>
  <c r="D70" i="16"/>
  <c r="E70" i="16"/>
  <c r="D62" i="16"/>
  <c r="E62" i="16"/>
  <c r="D51" i="16"/>
  <c r="E51" i="16"/>
  <c r="E58" i="16" l="1"/>
  <c r="D58" i="16"/>
  <c r="C15" i="18"/>
  <c r="C13" i="18"/>
  <c r="C134" i="18" l="1"/>
  <c r="C132" i="18"/>
  <c r="C107" i="18"/>
  <c r="C105" i="18"/>
  <c r="C80" i="18"/>
  <c r="C78" i="18"/>
  <c r="E73" i="16"/>
  <c r="C124" i="18" s="1"/>
  <c r="D73" i="16"/>
  <c r="D66" i="16"/>
  <c r="I52" i="16"/>
  <c r="D44" i="16"/>
  <c r="C44" i="16"/>
  <c r="J7" i="16"/>
  <c r="K6" i="16"/>
  <c r="J5" i="16"/>
  <c r="C126" i="18" l="1"/>
  <c r="C128" i="18" s="1"/>
  <c r="J52" i="16"/>
  <c r="J4" i="16"/>
  <c r="C82" i="18"/>
  <c r="K7" i="16"/>
  <c r="K5" i="16"/>
  <c r="I51" i="16"/>
  <c r="I54" i="16" s="1"/>
  <c r="C72" i="18"/>
  <c r="K52" i="16"/>
  <c r="C136" i="18"/>
  <c r="C109" i="18"/>
  <c r="J6" i="16"/>
  <c r="K51" i="16"/>
  <c r="L52" i="16" l="1"/>
  <c r="K53" i="16"/>
  <c r="C36" i="16"/>
  <c r="C99" i="18"/>
  <c r="C74" i="18"/>
  <c r="I53" i="16"/>
  <c r="C17" i="18"/>
  <c r="C19" i="18" s="1"/>
  <c r="K54" i="16"/>
  <c r="E66" i="16"/>
  <c r="C97" i="18" l="1"/>
  <c r="C101" i="18" s="1"/>
  <c r="J51" i="16"/>
  <c r="L51" i="16" l="1"/>
  <c r="J53" i="16"/>
  <c r="J54" i="16"/>
  <c r="L53" i="16" l="1"/>
  <c r="L54" i="16"/>
  <c r="H4" i="16"/>
  <c r="G4" i="16" l="1"/>
  <c r="K4" i="16" s="1"/>
</calcChain>
</file>

<file path=xl/sharedStrings.xml><?xml version="1.0" encoding="utf-8"?>
<sst xmlns="http://schemas.openxmlformats.org/spreadsheetml/2006/main" count="263" uniqueCount="135">
  <si>
    <t>Información General</t>
  </si>
  <si>
    <t>15 - Desarrollo integral y protección al adulto mayor</t>
  </si>
  <si>
    <t>Condición de Interés:</t>
  </si>
  <si>
    <t>2.3. Igualdad de derechos y oportunidades</t>
  </si>
  <si>
    <t>Meta Física</t>
  </si>
  <si>
    <t>Ejecutado</t>
  </si>
  <si>
    <t>Trimestral</t>
  </si>
  <si>
    <t>Reporte del sistema de gestión de centros geriátricos</t>
  </si>
  <si>
    <t>Reducir la tasa de riesgo a dependencia de los adultos mayores</t>
  </si>
  <si>
    <t>Aumentar la participación de los adultos mayores en centros</t>
  </si>
  <si>
    <t>Reducir los ingresos tempranos a los centros permanentes</t>
  </si>
  <si>
    <t>Cantidad de adultos mayores que reciben servicios</t>
  </si>
  <si>
    <t>Eficacia</t>
  </si>
  <si>
    <t>Logros alcanzados</t>
  </si>
  <si>
    <t>Justificación y desvíos</t>
  </si>
  <si>
    <t>Conclusiones DIGEPRES:</t>
  </si>
  <si>
    <t>Anexo 07
Reporte ejecutivo trimestral acumulado
Programa Presupuestario orientado a Resultados (PPoR)
AÑO 2022</t>
  </si>
  <si>
    <t>Nombre del Programa</t>
  </si>
  <si>
    <t>Capítulo</t>
  </si>
  <si>
    <t>0201 - Presidencia De La República</t>
  </si>
  <si>
    <t>Disminuir la dependencia de los adultos mayores</t>
  </si>
  <si>
    <t>Subcapítulo</t>
  </si>
  <si>
    <t>02 - Gabinete De La Política Social</t>
  </si>
  <si>
    <t>Unidad Ejecutora</t>
  </si>
  <si>
    <t>0010 - Consejo Nacional De La Persona Envejeciente</t>
  </si>
  <si>
    <t>Eje Estratégico</t>
  </si>
  <si>
    <t>2 Desarrollo social</t>
  </si>
  <si>
    <t>Objetivo General</t>
  </si>
  <si>
    <t>Población Objetivo: 1,221,953 adultos mayores</t>
  </si>
  <si>
    <t>Objetivo Específico</t>
  </si>
  <si>
    <t>2.3.5 Proteger a la población adulta mayor…</t>
  </si>
  <si>
    <t>Población Beneficiaria: 214,353 adultos mayores</t>
  </si>
  <si>
    <t>Información Financiera del Programa</t>
  </si>
  <si>
    <t>Fuente: Sistema Integrado de la Gestión Financiera (SIGEF).</t>
  </si>
  <si>
    <t>Presupuesto Inicial</t>
  </si>
  <si>
    <t>Presupuesto Vigente</t>
  </si>
  <si>
    <t>Presupuesto Ejecutado</t>
  </si>
  <si>
    <t>Porcentaje de avance trimestral</t>
  </si>
  <si>
    <t>Explicativa sobre el desempeño presupuestario:</t>
  </si>
  <si>
    <t>Indicadores de Nivel de Resultados</t>
  </si>
  <si>
    <t>Resultado esperado</t>
  </si>
  <si>
    <t>Aumentar la autonomía, independencia, participación e integración de los adultos mayores</t>
  </si>
  <si>
    <t>Fuente: Reporte del sistema de gestión de centros geriátricos</t>
  </si>
  <si>
    <t>Indicador</t>
  </si>
  <si>
    <t>Porcentaje de adultos mayores independientes</t>
  </si>
  <si>
    <t>Método de cálculo</t>
  </si>
  <si>
    <t>Adultos mayores del programa SECARE independientes / total de adultos mayores del programa SECARE * 100</t>
  </si>
  <si>
    <t>Tipo de indicador</t>
  </si>
  <si>
    <t>Periodicidad de la medición</t>
  </si>
  <si>
    <t>Valor base</t>
  </si>
  <si>
    <t>Año base</t>
  </si>
  <si>
    <t>Medio de verificación</t>
  </si>
  <si>
    <t>Porcentaje de adultos mayores con riesgo a dependencia</t>
  </si>
  <si>
    <t>Adultos mayores del programa SECARE con riesgo a dependencia / total de adultos mayores del programa SECARE * 100</t>
  </si>
  <si>
    <t xml:space="preserve">Porcentaje de adultos mayores activos </t>
  </si>
  <si>
    <t>Adultos mayores atendidos según metodología SECARE / total de adultos mayores * 100</t>
  </si>
  <si>
    <t>Porcentaje de adultos mayores que solicita asilo</t>
  </si>
  <si>
    <t>Adultos mayores activos que participan en centros permanentes / total de adultos mayores * 100</t>
  </si>
  <si>
    <t>Explicativa sobre el avance de indicadores de resultado</t>
  </si>
  <si>
    <t>Información de Productos del Programa</t>
  </si>
  <si>
    <t>Producto: 6034 - Adultos mayores reciben atención integral</t>
  </si>
  <si>
    <t>Indicadores de Nivel de Productos</t>
  </si>
  <si>
    <t>Cantidad de adultos mayores beneficiados</t>
  </si>
  <si>
    <t>Adultos mayores impactados</t>
  </si>
  <si>
    <t>Meta Financiera</t>
  </si>
  <si>
    <t>Programado</t>
  </si>
  <si>
    <t>Explicativa sobre el avance de la meta física</t>
  </si>
  <si>
    <t>Producto: 6622 - Adultos mayores reciben atención y protección integral en centros modelos, según el método SECARE</t>
  </si>
  <si>
    <t>Sumatoria de adultos mayores que reciben servicios</t>
  </si>
  <si>
    <t>Producto: 6624 - Adultos mayores reciben atención y protección integral permanente, según el método SECARE</t>
  </si>
  <si>
    <t>T1</t>
  </si>
  <si>
    <t>Vigente</t>
  </si>
  <si>
    <t>Inicial</t>
  </si>
  <si>
    <t>Indicadores</t>
  </si>
  <si>
    <t xml:space="preserve">Adultos Mayores en el programa SECARE </t>
  </si>
  <si>
    <t>Meta 2022</t>
  </si>
  <si>
    <t>Porcentaje de adultos mayores independiente con riesgo a dependencia</t>
  </si>
  <si>
    <t>INDICADORES DE NIVEL DE RESULTADOS</t>
  </si>
  <si>
    <t>Etapa del presupuesto</t>
  </si>
  <si>
    <t>Resultados</t>
  </si>
  <si>
    <t>Producto</t>
  </si>
  <si>
    <t>Fisico</t>
  </si>
  <si>
    <t>Financiero</t>
  </si>
  <si>
    <t>TOTAL</t>
  </si>
  <si>
    <t>Financiero Ejecutado</t>
  </si>
  <si>
    <t>Actividades</t>
  </si>
  <si>
    <t>1-Dirección y Coordinación</t>
  </si>
  <si>
    <t>2-Protección legal</t>
  </si>
  <si>
    <t>3-Acogida en centros geriátricos</t>
  </si>
  <si>
    <t>4-Educación básica, técnica, cultura y recreación</t>
  </si>
  <si>
    <t>5-Adultos mayores reciben subsidios sociales (Transferencia económica)</t>
  </si>
  <si>
    <t>6-Inclusión social</t>
  </si>
  <si>
    <t>7-Servicios de salud</t>
  </si>
  <si>
    <t>Financiero Programado</t>
  </si>
  <si>
    <t>1-Servicios de Atención Integral en el Centro Modelo Juan Bosch</t>
  </si>
  <si>
    <t>2-Servicios de Atención Intención Integral en el Centro Modelo Boca de Cachón</t>
  </si>
  <si>
    <t>3-Servicios de Atención Integral en el Hogar de Día CONAPE San Rafael De Yuma – Higuey</t>
  </si>
  <si>
    <t>4-Servicios de Atención Integral Estancia de Día Lic. Wilfredo Medina - San Juan De La Maguana</t>
  </si>
  <si>
    <t>1-Servicios de Atención Integral en el Centro San Fco. Asis (Santo Domingo)</t>
  </si>
  <si>
    <t>2-Servicio de Atención Integral en el Centro San Joaquín y Santa Ana (Vega)</t>
  </si>
  <si>
    <t>3-Servicio de Atención Integral en el Centro Mao</t>
  </si>
  <si>
    <t>Adultos mayores reciben atención integral (PROD. 02)</t>
  </si>
  <si>
    <t>Adultos mayores reciben atención y protección integral en centros modelos, según el método SECARE (PROD. 03)</t>
  </si>
  <si>
    <t>Adultos mayores reciben atención y protección integral permanente, según el método SECARE (PROD. 04)</t>
  </si>
  <si>
    <t>TOTAL PROD. 02</t>
  </si>
  <si>
    <t>TOTAL PROD. 04</t>
  </si>
  <si>
    <t>TOTAL PROD. 03</t>
  </si>
  <si>
    <t xml:space="preserve">CALCULOS FINANCIEROS DETALLADOS: </t>
  </si>
  <si>
    <t>Preventivo</t>
  </si>
  <si>
    <t>Devengado</t>
  </si>
  <si>
    <t>Diferencia</t>
  </si>
  <si>
    <t>Porcentaje ejecucion</t>
  </si>
  <si>
    <t>PROD 02</t>
  </si>
  <si>
    <t>PROD 03</t>
  </si>
  <si>
    <t>PROD 04</t>
  </si>
  <si>
    <t xml:space="preserve"> </t>
  </si>
  <si>
    <t>Diferencia entre (enero-marzo) y (abril-junio)</t>
  </si>
  <si>
    <t>Avance del año año</t>
  </si>
  <si>
    <t>EJECUCION PRESUPUESTARIA ABRIL - JUNIO</t>
  </si>
  <si>
    <t>T2</t>
  </si>
  <si>
    <t>Porcentaje de Avance Trimestre</t>
  </si>
  <si>
    <t>Trimestre: Julio - Septiembre 2022</t>
  </si>
  <si>
    <t>NIVEL DE INDICADORES DE PRODUCTO JULIO - SEPT.</t>
  </si>
  <si>
    <t>EJECUCIÓN FINANCIERA PRODUCTOS Y ACTIVIDADES - JULIO - SEPT.</t>
  </si>
  <si>
    <t>JULIO - SEPT.</t>
  </si>
  <si>
    <t>La ejecución financiera en este tercer trimestre fue de un 22.5% del valor del presupuesto vigente, el cual está distribuido en los siguientes objétales:
11% en Remuneraciones y Contribuciones, correspondiente a RD$124,336,406.34
1% en Contrataciones y Servicios, correspondiente a RD$11,202,483.79
2% en Materiales y Suministros, correspondiente a RD$17,969,105.63
7% en Transferencias Corrientes, correspondiente a RD$80,757,725.10
1% en Bienes muebles e Intangibles, correspondiente a RD$12,225,367.22</t>
  </si>
  <si>
    <t>Resultados del trimestre Julio - Sept.</t>
  </si>
  <si>
    <r>
      <rPr>
        <b/>
        <sz val="10"/>
        <color theme="1"/>
        <rFont val="Verdana"/>
        <family val="2"/>
      </rPr>
      <t xml:space="preserve">
Meta Física:</t>
    </r>
    <r>
      <rPr>
        <sz val="10"/>
        <color theme="1"/>
        <rFont val="Verdana"/>
        <family val="2"/>
      </rPr>
      <t xml:space="preserve">
Para el trimestre Julio - Sept. 2022, se programó una meta física total de 54,152 adultos mayores y se logró una ejecución total de 72,033 adultos mayores es decir que logramos un 133% de avance en relación a la meta física del trimestre.
</t>
    </r>
    <r>
      <rPr>
        <b/>
        <sz val="10"/>
        <color theme="1"/>
        <rFont val="Verdana"/>
        <family val="2"/>
      </rPr>
      <t>Meta Financiera:</t>
    </r>
    <r>
      <rPr>
        <sz val="10"/>
        <color theme="1"/>
        <rFont val="Verdana"/>
        <family val="2"/>
      </rPr>
      <t xml:space="preserve"> 
Para el trimestre Julio - Sept. 2022, se programó una meta fínanciera total de RD$260,228,332 y se logró una ejecución total de RD$246491089.08, es decir que logramos un 95% de avance en relación a la meta financiera del trimestre.</t>
    </r>
  </si>
  <si>
    <t>T3</t>
  </si>
  <si>
    <r>
      <rPr>
        <b/>
        <sz val="10"/>
        <color theme="1"/>
        <rFont val="Verdana"/>
        <family val="2"/>
      </rPr>
      <t xml:space="preserve">
</t>
    </r>
    <r>
      <rPr>
        <b/>
        <sz val="10"/>
        <rFont val="Verdana"/>
        <family val="2"/>
      </rPr>
      <t>Meta Física:</t>
    </r>
    <r>
      <rPr>
        <sz val="10"/>
        <color theme="1"/>
        <rFont val="Verdana"/>
        <family val="2"/>
      </rPr>
      <t xml:space="preserve">
En el producto 03 (Adultos Mayores reciben atención y protección integral en centros modelos, según el método SECARE). Los adultos mayores faltantes corresponden a que estos presentaron dificultades de salud, se encontraban fuera de la provincia por lo que no se les pudo brindar los servicios o por fallecimientos, serán integrados otros adultos mayores en su lugar.
En el producto 04 (Adultos Mayores reciben atención y protección integral en centros permanentes, según el método SECARE), el hogar San Francisco de Asís, continua pendiente para la inclusión de 13 adultos mayores y así lograr alcanzar la meta en el transcurso del próximo trimestre.
</t>
    </r>
    <r>
      <rPr>
        <b/>
        <sz val="10"/>
        <color theme="1"/>
        <rFont val="Verdana"/>
        <family val="2"/>
      </rPr>
      <t xml:space="preserve">Meta Financiera: </t>
    </r>
    <r>
      <rPr>
        <sz val="10"/>
        <color theme="1"/>
        <rFont val="Verdana"/>
        <family val="2"/>
      </rPr>
      <t xml:space="preserve">
Para este tercer trimestre tuvimos una variación favorable sobrepasando la meta programada en el producto 02 con 1.99% y el producto 04 con 3.16%, la cual fue originada por la finalización de algunos de los procesos de compras que estaban en proceso en el segundo trimestre y fueron ejecutados en este tercer trimestre.
En tanto el producto 03 hubo una variación desfavorable ya que en la meta programada solo logramos una ejecución de un 58.91%, el cual fue originado porque no se pudo culminar algunos procesos de compras que estaban iniciados desde el trimestre pasado. </t>
    </r>
  </si>
  <si>
    <t xml:space="preserve">Adultos Mayores en el Producto 02 </t>
  </si>
  <si>
    <t>En el producto 03 (Adultos Mayores reciben atención y protección integral en centros modelos, según el método SECARE), se impactaron 406 adultos mayores logrando un 99.8% de cumplimiento en referencia a la meta establecida.
Los adultos mayores participaron en actividades culturales, recreativas, de capacitación, de salud, entre otras. Fue llevada a cabo la semana del adulto mayor, desde el día lunes 26 de septiembre al sábado 01 de octubre, que contó con distintas actividades:
1- Una charla virtual de concientización sobre el día nacional e internacional de las personas de edad en todos los hogares de día, impartida desde el CONAPE donde se impactaron 29  hogares de día y a 1,450 adultos mayores. 
2- Se realizó una visita a las escuelas de la comunidad de los hogares, a los fines de llevar la charla de concientización sobre el día nacional e internacional de las personas edad.
3- En el marco de la celebracion del día nacional e internacional de las personas edad se realizaron las siguientes actividades: 
- Participación de todos los adultos mayores en una misa especial en las iglesias de su comunidad por el día del adulto mayor.
- Un almuerzo en el hogar de día.
- Actividades de recreación, música, juegos, baile, entre otros.
- Entrega de souvenirs personalizados.
- Entrega de carnet de exoneración a los adultos mayores en los hogares de día conforme al artículo 46 de la ley 352-98.  
- Entrega de brochure sobre la ley 352-98, CONAPE y el día nacional e internacional del adulto mayor. 
- Entrega de una invitación personalizada para la actividad a cada adulto mayor.</t>
  </si>
  <si>
    <t xml:space="preserve">Los avances se vieron representados en un aumento de las jornadas de inclusión social realizadas por el Departamento de Salud, el Departamento de Desarrollo social y la División de cultura, capacitación y recreación. Como también un aumento de la cobertura en hogares de día del producto 2, la inauguración del hogar de día azua, se ha mantenido la cobertura de los programas económicas como TE-AMÁ y PROVEE y aumento de la cobertura en pensiones solidarias, y el aumento de la cobertura del programa familias de cariño.
Los adultos mayores participaron en actividades culturales, recreativas, de capacitación, de salud, entre otras. Fue llevada a cabo la semana del adulto mayor, desde el día lunes 26 de septiembre al sábado 01 de octubre, que contó con distintas actividades:
1- Una charla virtual de concientización sobre el día nacional e internacional de las personas de edad en todos los hogares de día, impartida desde el CONAPE donde se impactaron 29  hogares de día y a 1,450 adultos mayores. 
2- Se realizó una visita a las escuelas de la comunidad de los hogares, a los fines de llevar la charla de concientización sobre el día nacional e internacional de las personas edad. En estas visitas se impactaron 16 escuelas, a un promedio de 800 niños y niñas y 850 adultos mayores de 16 hogares de día CONAPE.
3- En el marco de la celebracion del día nacional e internacional de las personas edad, se realizó una programación en 24 Hogares de día del CONAPE, impactando a 1,357 adultos mayores, en este evento se realizaron las siguientes actividades: 
- Participación de todos los adultos mayores en una misa especial en las iglesias de su comunidad por el día del adulto mayor.
- Un almuerzo en el hogar de día.
- Actividades de recreación, música, juegos, baile, entre otros.
- Entrega de souvenirs personalizados.
- Entrega de 1,257  carnet de exoneración a los adultos mayores en los hogares de día conforme al artículo 46 de la ley 352-98.  
- Entrega de brochure sobre la ley 352-98, CONAPE y el día nacional e internacional del adulto mayor. 
- Entrega de una invitación personalizada para la actividad a cada adulto mayor.
4- Se realizó un acto oficial este día también en azua, con las siguientes actividades:
- Eucaristía en la Iglesia Catedral de Azua.
- Conferencia “El Otoño Florece” a cargo del Dr. José García Ramírez, en la Gobernación, con la participación de más de 50 adultos mayores.  
- Inauguración del Hogar de día CONAPE-Azua con la participación de más de 25 adultos mayores, Autoridades locales, Representantes de Supérate, BID, MEPyD, Iglesia Católica, y la comunidad.
- Jornada de Desarrollo Social en Escuela- Azua donde se impactaron 427 adultos mayores con 6,806 servicios. </t>
  </si>
  <si>
    <t>En el producto 04 (Adultos Mayores reciben atención y protección integral en centros permanentes, según el método SECARE), se impactaron 340 adultos mayores reflejando así un 98.8% de cumplimiento en referencia a la meta establecida, específicamente el Asilo para ancianos MAO, ha realizado adecuaciones en su infraestructura que le permitirán aumentar la cantidad de adultos mayores programados, es por esta razón que durante este periodo se logró acoger 7 adultos mayores en adición a su meta. 
En el mes de Julio se conmemoró el “Día del padre” donde los adultos mayores realizaron distintas manualidades tales como: banderines, tarjetas, corbatas y sombreros para decorar su salón. 
En el mes de agosto el hogar de ancianos San Francisco de Asís celebró la Semana Jornetiana, en el área de Infoalfabetización se les habló de la historia de la patrona de la ancianidad Santa Teresa de Jesús de Jornet con el objetivo de que conozcan la historia de la congregación de las Hermanitas de los Ancianos Desamparados. En el área de manualidades nuestros adultos mayores realizaron flores con materiales reciclados para decorar la figura de nuestra Santa Madre; en el área de música se formó un coro el cual interpretó el himno de la santa madre. Además, se realizó un paseo al Jardín Botánico Nacional buscando la recreación de nuestros adultos mayores. 
En el mes de septiembre se realizó en el hogar de ancianos San Francisco de Asís  la primera Olimpiada del Área de Terapia Física conjunto con el área de manualidades el cual tuvo a su cargo la decoración del salón, conmemorando el día del Fisioterapeuta, donde los adultos mayores realizaron diversas actividades tales como competencia de conos, baile de aros y encestando las bolas, buscando así desarrollar la competitividad y reforzar su motricidad. 
En el marco de la celebración del día nacional e internacional de las personas edad se llevó a cabo la celebración de la semana del adulto mayor. En el área de manualidades San Francisco de Asís trabajó la decoración de las actividades de la semana del Adulto Mayor, que este año se concentró en destacar las nacionalidades de las hermanitas de la congregación, donde los adultos mayores realizaron banderas de: España, Perú, México y República Dominicana, para agradecer de cierta manera a las hermanitas que se dedican día a día al cuidado de ellos. 
Durante el mes de septiembre, el hogar de ancianos San Joaquín y Santa Ana llevó a cabo la Pasarela de Moda Verano 2022, donde los adultos mayores fueron los protagonistas de la ocasión. Durante el mes de septiembre también llevaron a cabo el primer EXPO Centro Geriátrico LV 2022 junto a los Adultos Mayores. Una actividad con mucha algarabía, música y ventas de artículos donde se implementó la idea de que cada abuelo hiciera su fila para recoger el dinero, hacer su fila normalmente y comprar a su gusto los artículos que les fueron facilitados para sus compras.
En general durante el trimestre se les brindaron a los adultos mayores las actividades de higiene y cuidado personal, se realizaron actividades de recreación, capacitación, salud, alimentación e imagen positiva que contribuyen a la continuación de la calidad de vida de los adultos mayores que participan dentro del programa.</t>
  </si>
  <si>
    <t xml:space="preserve">
Para este trimestre se realizaron las siguientes acciones de cara a mejorar los resultados de los indicadores:
- Se realizaron 20 jornadas de Inclusión Social en diferentes provincias del país, impactando a 12,068 adultos mayores quienes recibieron 42,242 servicios.
- Se impartió el Programa de Capacitación para los Hogares de Día sobre atención integral a los adultos mayores.
- Se realizó una revisión del sistema SECARE en servicios para evaluar subregistros y corregir hallazgos detectados de manera preventiva.
- Entrega de 1,257 carnet de exoneración a los adultos mayores en los hogares de día conforme al articulo 46 de la ley 352-98.
- Entrega de brochure sobre ley 352-98, CONAPE y el día nacional e internacional del adulto mayor.
- Actividades de recreación, música, juegos, bailes, entre otros.
- Inauguración del Hogar de dia CONAPE-Azua con la participación de más de 25 adultos mayores, Autoridades locales, Representantes de Superate, BID, MEPyD, Iglesia Católica y la comunidad.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</si>
</sst>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00"/>
    <numFmt numFmtId="165" formatCode="0.0%"/>
    <numFmt numFmtId="166" formatCode="_(* #,##0_);_(* \(#,##0\);_(* &quot;-&quot;??_);_(@_)"/>
  </numFmts>
  <fonts count="19" x14ac:knownFonts="1">
    <font>
      <sz val="10"/>
      <color rgb="FF000000"/>
      <name val="Arial"/>
      <scheme val="minor"/>
    </font>
    <font>
      <sz val="11"/>
      <color theme="1"/>
      <name val="Arial"/>
      <family val="2"/>
      <scheme val="minor"/>
    </font>
    <font>
      <sz val="11"/>
      <color theme="1"/>
      <name val="Arial"/>
      <family val="2"/>
      <scheme val="minor"/>
    </font>
    <font>
      <sz val="10"/>
      <name val="Verdana"/>
      <family val="2"/>
    </font>
    <font>
      <b/>
      <sz val="10"/>
      <color theme="1"/>
      <name val="Verdana"/>
      <family val="2"/>
    </font>
    <font>
      <sz val="10"/>
      <color theme="1"/>
      <name val="Verdana"/>
      <family val="2"/>
    </font>
    <font>
      <sz val="8"/>
      <color theme="1"/>
      <name val="Verdana"/>
      <family val="2"/>
    </font>
    <font>
      <b/>
      <u/>
      <sz val="10"/>
      <color theme="1"/>
      <name val="Verdana"/>
      <family val="2"/>
    </font>
    <font>
      <sz val="10"/>
      <color rgb="FF000000"/>
      <name val="Arial"/>
      <family val="2"/>
      <scheme val="minor"/>
    </font>
    <font>
      <sz val="11"/>
      <color theme="1"/>
      <name val="Times New Roman"/>
      <family val="1"/>
    </font>
    <font>
      <b/>
      <sz val="11"/>
      <color theme="1"/>
      <name val="Times New Roman"/>
      <family val="1"/>
    </font>
    <font>
      <b/>
      <sz val="12"/>
      <color theme="1"/>
      <name val="Times New Roman"/>
      <family val="1"/>
    </font>
    <font>
      <sz val="12"/>
      <color theme="1"/>
      <name val="Times New Roman"/>
      <family val="1"/>
    </font>
    <font>
      <b/>
      <sz val="14"/>
      <color theme="0"/>
      <name val="Times New Roman"/>
      <family val="1"/>
    </font>
    <font>
      <b/>
      <sz val="12"/>
      <color theme="0"/>
      <name val="Times New Roman"/>
      <family val="1"/>
    </font>
    <font>
      <sz val="10"/>
      <color rgb="FF000000"/>
      <name val="Verdana"/>
      <family val="2"/>
    </font>
    <font>
      <i/>
      <sz val="10"/>
      <color theme="1"/>
      <name val="Verdana"/>
      <family val="2"/>
    </font>
    <font>
      <b/>
      <sz val="16"/>
      <color theme="1"/>
      <name val="Times New Roman"/>
      <family val="1"/>
    </font>
    <font>
      <b/>
      <sz val="10"/>
      <name val="Verdana"/>
      <family val="2"/>
    </font>
  </fonts>
  <fills count="7">
    <fill>
      <patternFill patternType="none"/>
    </fill>
    <fill>
      <patternFill patternType="gray125"/>
    </fill>
    <fill>
      <patternFill patternType="solid">
        <fgColor theme="4"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002060"/>
        <bgColor indexed="64"/>
      </patternFill>
    </fill>
  </fills>
  <borders count="26">
    <border>
      <left/>
      <right/>
      <top/>
      <bottom/>
      <diagonal/>
    </border>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7">
    <xf numFmtId="0" fontId="0" fillId="0" borderId="0"/>
    <xf numFmtId="0" fontId="2" fillId="0" borderId="1"/>
    <xf numFmtId="9" fontId="2" fillId="0" borderId="1" applyFont="0" applyFill="0" applyBorder="0" applyAlignment="0" applyProtection="0"/>
    <xf numFmtId="43" fontId="8" fillId="0" borderId="0" applyFont="0" applyFill="0" applyBorder="0" applyAlignment="0" applyProtection="0"/>
    <xf numFmtId="9" fontId="8" fillId="0" borderId="0" applyFont="0" applyFill="0" applyBorder="0" applyAlignment="0" applyProtection="0"/>
    <xf numFmtId="0" fontId="1" fillId="0" borderId="1"/>
    <xf numFmtId="9" fontId="1" fillId="0" borderId="1" applyFont="0" applyFill="0" applyBorder="0" applyAlignment="0" applyProtection="0"/>
  </cellStyleXfs>
  <cellXfs count="141">
    <xf numFmtId="0" fontId="0" fillId="0" borderId="0" xfId="0" applyFont="1" applyAlignment="1"/>
    <xf numFmtId="0" fontId="9" fillId="0" borderId="1" xfId="1" applyFont="1"/>
    <xf numFmtId="0" fontId="9" fillId="0" borderId="1" xfId="1" applyFont="1" applyAlignment="1">
      <alignment horizontal="center"/>
    </xf>
    <xf numFmtId="9" fontId="12" fillId="0" borderId="16" xfId="1" applyNumberFormat="1" applyFont="1" applyBorder="1" applyAlignment="1">
      <alignment vertical="center"/>
    </xf>
    <xf numFmtId="0" fontId="14" fillId="6" borderId="16" xfId="1" applyFont="1" applyFill="1" applyBorder="1" applyAlignment="1">
      <alignment horizontal="center" vertical="center" wrapText="1"/>
    </xf>
    <xf numFmtId="17" fontId="14" fillId="6" borderId="16" xfId="1" applyNumberFormat="1" applyFont="1" applyFill="1" applyBorder="1" applyAlignment="1">
      <alignment horizontal="center" vertical="center"/>
    </xf>
    <xf numFmtId="0" fontId="10" fillId="0" borderId="16" xfId="1" applyFont="1" applyBorder="1" applyAlignment="1">
      <alignment vertical="center" wrapText="1"/>
    </xf>
    <xf numFmtId="0" fontId="11" fillId="0" borderId="16" xfId="1" applyFont="1" applyBorder="1"/>
    <xf numFmtId="0" fontId="11" fillId="0" borderId="16" xfId="1" applyFont="1" applyBorder="1" applyAlignment="1">
      <alignment vertical="center" wrapText="1"/>
    </xf>
    <xf numFmtId="43" fontId="12" fillId="0" borderId="16" xfId="3" applyFont="1" applyBorder="1" applyAlignment="1">
      <alignment horizontal="center"/>
    </xf>
    <xf numFmtId="0" fontId="15" fillId="0" borderId="0" xfId="0" applyFont="1" applyAlignment="1"/>
    <xf numFmtId="0" fontId="14" fillId="6" borderId="19" xfId="1" applyFont="1" applyFill="1" applyBorder="1" applyAlignment="1">
      <alignment horizontal="center" vertical="center" wrapText="1"/>
    </xf>
    <xf numFmtId="0" fontId="14" fillId="6" borderId="21" xfId="1" applyFont="1" applyFill="1" applyBorder="1" applyAlignment="1">
      <alignment horizontal="center" vertical="center" wrapText="1"/>
    </xf>
    <xf numFmtId="0" fontId="14" fillId="6" borderId="17" xfId="1" applyFont="1" applyFill="1" applyBorder="1" applyAlignment="1">
      <alignment horizontal="center" vertical="center" wrapText="1"/>
    </xf>
    <xf numFmtId="0" fontId="12" fillId="0" borderId="16" xfId="1" applyFont="1" applyBorder="1" applyAlignment="1">
      <alignment vertical="center" wrapText="1"/>
    </xf>
    <xf numFmtId="43" fontId="12" fillId="0" borderId="16" xfId="3" applyFont="1" applyBorder="1" applyAlignment="1">
      <alignment horizontal="right" vertical="center"/>
    </xf>
    <xf numFmtId="166" fontId="12" fillId="0" borderId="16" xfId="3" applyNumberFormat="1" applyFont="1" applyBorder="1" applyAlignment="1">
      <alignment horizontal="right" vertical="center"/>
    </xf>
    <xf numFmtId="0" fontId="13" fillId="6" borderId="16" xfId="1" applyFont="1" applyFill="1" applyBorder="1" applyAlignment="1">
      <alignment vertical="center" wrapText="1"/>
    </xf>
    <xf numFmtId="43" fontId="13" fillId="6" borderId="16" xfId="1" applyNumberFormat="1" applyFont="1" applyFill="1" applyBorder="1" applyAlignment="1">
      <alignment horizontal="center" vertical="center"/>
    </xf>
    <xf numFmtId="166" fontId="13" fillId="6" borderId="16" xfId="1" applyNumberFormat="1" applyFont="1" applyFill="1" applyBorder="1" applyAlignment="1">
      <alignment horizontal="center" vertical="center"/>
    </xf>
    <xf numFmtId="0" fontId="13" fillId="6" borderId="17" xfId="1" applyFont="1" applyFill="1" applyBorder="1" applyAlignment="1">
      <alignment horizontal="left" vertical="center" wrapText="1"/>
    </xf>
    <xf numFmtId="0" fontId="13" fillId="6" borderId="18" xfId="1" applyFont="1" applyFill="1" applyBorder="1" applyAlignment="1">
      <alignment horizontal="left" vertical="center" wrapText="1"/>
    </xf>
    <xf numFmtId="43" fontId="9" fillId="0" borderId="1" xfId="1" applyNumberFormat="1" applyFont="1"/>
    <xf numFmtId="43" fontId="9" fillId="0" borderId="1" xfId="3" applyFont="1" applyBorder="1"/>
    <xf numFmtId="0" fontId="3" fillId="0" borderId="1" xfId="5" applyFont="1" applyAlignment="1">
      <alignment horizontal="center" vertical="center" wrapText="1"/>
    </xf>
    <xf numFmtId="0" fontId="5" fillId="0" borderId="1" xfId="5" applyFont="1" applyAlignment="1">
      <alignment vertical="center"/>
    </xf>
    <xf numFmtId="0" fontId="5" fillId="0" borderId="5" xfId="5" applyFont="1" applyBorder="1" applyAlignment="1">
      <alignment vertical="center" wrapText="1"/>
    </xf>
    <xf numFmtId="0" fontId="5" fillId="0" borderId="6" xfId="5" applyFont="1" applyBorder="1" applyAlignment="1">
      <alignment vertical="center" wrapText="1"/>
    </xf>
    <xf numFmtId="0" fontId="5" fillId="0" borderId="5" xfId="5" applyFont="1" applyBorder="1" applyAlignment="1">
      <alignment horizontal="left" vertical="center" wrapText="1"/>
    </xf>
    <xf numFmtId="0" fontId="5" fillId="0" borderId="7" xfId="5" applyFont="1" applyBorder="1" applyAlignment="1">
      <alignment vertical="center" wrapText="1"/>
    </xf>
    <xf numFmtId="0" fontId="5" fillId="0" borderId="1" xfId="5" applyFont="1" applyAlignment="1">
      <alignment vertical="center" wrapText="1"/>
    </xf>
    <xf numFmtId="0" fontId="5" fillId="0" borderId="8" xfId="5" applyFont="1" applyBorder="1" applyAlignment="1">
      <alignment vertical="center" wrapText="1"/>
    </xf>
    <xf numFmtId="4" fontId="5" fillId="0" borderId="10" xfId="5" applyNumberFormat="1" applyFont="1" applyBorder="1" applyAlignment="1">
      <alignment vertical="center" wrapText="1"/>
    </xf>
    <xf numFmtId="164" fontId="5" fillId="0" borderId="10" xfId="5" applyNumberFormat="1" applyFont="1" applyBorder="1" applyAlignment="1">
      <alignment horizontal="left" vertical="center" wrapText="1"/>
    </xf>
    <xf numFmtId="0" fontId="3" fillId="0" borderId="10" xfId="5" applyFont="1" applyBorder="1" applyAlignment="1">
      <alignment horizontal="left" vertical="center" wrapText="1"/>
    </xf>
    <xf numFmtId="165" fontId="3" fillId="0" borderId="10" xfId="6" applyNumberFormat="1" applyFont="1" applyFill="1" applyBorder="1" applyAlignment="1">
      <alignment horizontal="left" vertical="center" wrapText="1"/>
    </xf>
    <xf numFmtId="165" fontId="12" fillId="0" borderId="16" xfId="4" applyNumberFormat="1" applyFont="1" applyBorder="1" applyAlignment="1">
      <alignment horizontal="center"/>
    </xf>
    <xf numFmtId="0" fontId="11" fillId="0" borderId="1" xfId="1" applyFont="1" applyBorder="1" applyAlignment="1">
      <alignment horizontal="left" vertical="center" wrapText="1"/>
    </xf>
    <xf numFmtId="43" fontId="11" fillId="0" borderId="1" xfId="3" applyFont="1" applyBorder="1" applyAlignment="1">
      <alignment vertical="center" wrapText="1"/>
    </xf>
    <xf numFmtId="43" fontId="13" fillId="6" borderId="16" xfId="3" applyFont="1" applyFill="1" applyBorder="1" applyAlignment="1">
      <alignment vertical="center" wrapText="1"/>
    </xf>
    <xf numFmtId="165" fontId="12" fillId="0" borderId="16" xfId="4" applyNumberFormat="1" applyFont="1" applyBorder="1" applyAlignment="1">
      <alignment vertical="center"/>
    </xf>
    <xf numFmtId="9" fontId="12" fillId="0" borderId="16" xfId="4" applyFont="1" applyBorder="1" applyAlignment="1">
      <alignment horizontal="right" vertical="center" wrapText="1"/>
    </xf>
    <xf numFmtId="43" fontId="12" fillId="5" borderId="16" xfId="3" applyFont="1" applyFill="1" applyBorder="1" applyAlignment="1">
      <alignment horizontal="right" vertical="center"/>
    </xf>
    <xf numFmtId="43" fontId="12" fillId="5" borderId="16" xfId="3" applyNumberFormat="1" applyFont="1" applyFill="1" applyBorder="1" applyAlignment="1">
      <alignment horizontal="right" vertical="center"/>
    </xf>
    <xf numFmtId="0" fontId="14" fillId="6" borderId="16" xfId="1" applyFont="1" applyFill="1" applyBorder="1" applyAlignment="1">
      <alignment vertical="center" wrapText="1"/>
    </xf>
    <xf numFmtId="0" fontId="5" fillId="0" borderId="10" xfId="5" applyFont="1" applyBorder="1" applyAlignment="1">
      <alignment horizontal="left" vertical="center" wrapText="1"/>
    </xf>
    <xf numFmtId="0" fontId="14" fillId="6" borderId="16" xfId="1" applyFont="1" applyFill="1" applyBorder="1" applyAlignment="1">
      <alignment horizontal="center" vertical="center"/>
    </xf>
    <xf numFmtId="43" fontId="12" fillId="0" borderId="16" xfId="3" applyNumberFormat="1" applyFont="1" applyBorder="1" applyAlignment="1">
      <alignment horizontal="right" vertical="center"/>
    </xf>
    <xf numFmtId="9" fontId="9" fillId="0" borderId="1" xfId="4" applyFont="1" applyBorder="1" applyAlignment="1">
      <alignment horizontal="center"/>
    </xf>
    <xf numFmtId="0" fontId="12" fillId="0" borderId="16" xfId="1" applyFont="1" applyFill="1" applyBorder="1" applyAlignment="1">
      <alignment vertical="center"/>
    </xf>
    <xf numFmtId="43" fontId="12" fillId="0" borderId="16" xfId="1" applyNumberFormat="1" applyFont="1" applyBorder="1" applyAlignment="1">
      <alignment horizontal="right" vertical="center"/>
    </xf>
    <xf numFmtId="9" fontId="12" fillId="0" borderId="16" xfId="4" applyNumberFormat="1" applyFont="1" applyBorder="1" applyAlignment="1">
      <alignment horizontal="right" vertical="center" wrapText="1"/>
    </xf>
    <xf numFmtId="0" fontId="14" fillId="6" borderId="16" xfId="1" applyFont="1" applyFill="1" applyBorder="1" applyAlignment="1">
      <alignment horizontal="center" vertical="center"/>
    </xf>
    <xf numFmtId="165" fontId="9" fillId="2" borderId="16" xfId="1" applyNumberFormat="1" applyFont="1" applyFill="1" applyBorder="1" applyAlignment="1">
      <alignment horizontal="center" vertical="center"/>
    </xf>
    <xf numFmtId="3" fontId="5" fillId="0" borderId="10" xfId="5" applyNumberFormat="1" applyFont="1" applyFill="1" applyBorder="1" applyAlignment="1">
      <alignment horizontal="left" vertical="center" wrapText="1"/>
    </xf>
    <xf numFmtId="164" fontId="5" fillId="0" borderId="10" xfId="5" applyNumberFormat="1" applyFont="1" applyFill="1" applyBorder="1" applyAlignment="1">
      <alignment horizontal="left" vertical="center" wrapText="1"/>
    </xf>
    <xf numFmtId="4" fontId="5" fillId="0" borderId="10" xfId="5" applyNumberFormat="1" applyFont="1" applyFill="1" applyBorder="1" applyAlignment="1">
      <alignment vertical="center" wrapText="1"/>
    </xf>
    <xf numFmtId="165" fontId="5" fillId="0" borderId="10" xfId="6" applyNumberFormat="1" applyFont="1" applyFill="1" applyBorder="1" applyAlignment="1">
      <alignment horizontal="left" vertical="center" wrapText="1"/>
    </xf>
    <xf numFmtId="166" fontId="12" fillId="0" borderId="16" xfId="3" applyNumberFormat="1" applyFont="1" applyFill="1" applyBorder="1" applyAlignment="1">
      <alignment horizontal="right" vertical="center"/>
    </xf>
    <xf numFmtId="3" fontId="5" fillId="0" borderId="10" xfId="5" applyNumberFormat="1" applyFont="1" applyFill="1" applyBorder="1" applyAlignment="1">
      <alignment vertical="center" wrapText="1"/>
    </xf>
    <xf numFmtId="166" fontId="12" fillId="0" borderId="16" xfId="3" applyNumberFormat="1" applyFont="1" applyFill="1" applyBorder="1" applyAlignment="1">
      <alignment vertical="center"/>
    </xf>
    <xf numFmtId="166" fontId="12" fillId="0" borderId="16" xfId="1" applyNumberFormat="1" applyFont="1" applyFill="1" applyBorder="1" applyAlignment="1">
      <alignment vertical="center"/>
    </xf>
    <xf numFmtId="0" fontId="5" fillId="0" borderId="1" xfId="5" applyFont="1" applyAlignment="1">
      <alignment horizontal="center" vertical="center" wrapText="1"/>
    </xf>
    <xf numFmtId="0" fontId="6" fillId="0" borderId="7" xfId="5" applyFont="1" applyBorder="1" applyAlignment="1">
      <alignment horizontal="left" wrapText="1"/>
    </xf>
    <xf numFmtId="0" fontId="6" fillId="0" borderId="8" xfId="5" applyFont="1" applyBorder="1" applyAlignment="1">
      <alignment horizontal="left" wrapText="1"/>
    </xf>
    <xf numFmtId="0" fontId="3" fillId="0" borderId="2" xfId="5" applyFont="1" applyBorder="1" applyAlignment="1">
      <alignment horizontal="center" vertical="center" wrapText="1"/>
    </xf>
    <xf numFmtId="0" fontId="3" fillId="0" borderId="3" xfId="5" applyFont="1" applyBorder="1" applyAlignment="1">
      <alignment horizontal="center" vertical="center" wrapText="1"/>
    </xf>
    <xf numFmtId="0" fontId="3" fillId="0" borderId="4" xfId="5" applyFont="1" applyBorder="1" applyAlignment="1">
      <alignment horizontal="center" vertical="center" wrapText="1"/>
    </xf>
    <xf numFmtId="0" fontId="4" fillId="2" borderId="2" xfId="5" applyFont="1" applyFill="1" applyBorder="1" applyAlignment="1">
      <alignment horizontal="left" vertical="center" wrapText="1"/>
    </xf>
    <xf numFmtId="0" fontId="4" fillId="2" borderId="3" xfId="5" applyFont="1" applyFill="1" applyBorder="1" applyAlignment="1">
      <alignment horizontal="left" vertical="center" wrapText="1"/>
    </xf>
    <xf numFmtId="0" fontId="4" fillId="2" borderId="4" xfId="5" applyFont="1" applyFill="1" applyBorder="1" applyAlignment="1">
      <alignment horizontal="left" vertical="center" wrapText="1"/>
    </xf>
    <xf numFmtId="0" fontId="4" fillId="3" borderId="2" xfId="5" applyFont="1" applyFill="1" applyBorder="1" applyAlignment="1">
      <alignment horizontal="left" vertical="center" wrapText="1"/>
    </xf>
    <xf numFmtId="0" fontId="4" fillId="3" borderId="3" xfId="5" applyFont="1" applyFill="1" applyBorder="1" applyAlignment="1">
      <alignment horizontal="left" vertical="center" wrapText="1"/>
    </xf>
    <xf numFmtId="0" fontId="4" fillId="3" borderId="4" xfId="5" applyFont="1" applyFill="1" applyBorder="1" applyAlignment="1">
      <alignment horizontal="left" vertical="center" wrapText="1"/>
    </xf>
    <xf numFmtId="0" fontId="5" fillId="5" borderId="13" xfId="5" applyFont="1" applyFill="1" applyBorder="1" applyAlignment="1">
      <alignment horizontal="left" vertical="center" wrapText="1"/>
    </xf>
    <xf numFmtId="0" fontId="5" fillId="5" borderId="9" xfId="5" applyFont="1" applyFill="1" applyBorder="1" applyAlignment="1">
      <alignment horizontal="left" vertical="center" wrapText="1"/>
    </xf>
    <xf numFmtId="0" fontId="5" fillId="5" borderId="14" xfId="5" applyFont="1" applyFill="1" applyBorder="1" applyAlignment="1">
      <alignment horizontal="left" vertical="center" wrapText="1"/>
    </xf>
    <xf numFmtId="0" fontId="4" fillId="0" borderId="11" xfId="5" applyFont="1" applyBorder="1" applyAlignment="1">
      <alignment horizontal="left" vertical="top" wrapText="1"/>
    </xf>
    <xf numFmtId="0" fontId="4" fillId="0" borderId="6" xfId="5" applyFont="1" applyBorder="1" applyAlignment="1">
      <alignment horizontal="left" vertical="top" wrapText="1"/>
    </xf>
    <xf numFmtId="0" fontId="4" fillId="0" borderId="12" xfId="5" applyFont="1" applyBorder="1" applyAlignment="1">
      <alignment horizontal="left" vertical="top" wrapText="1"/>
    </xf>
    <xf numFmtId="0" fontId="5" fillId="0" borderId="13" xfId="5" applyFont="1" applyBorder="1" applyAlignment="1">
      <alignment horizontal="left" vertical="top" wrapText="1"/>
    </xf>
    <xf numFmtId="0" fontId="5" fillId="0" borderId="9" xfId="5" applyFont="1" applyBorder="1" applyAlignment="1">
      <alignment horizontal="left" vertical="top" wrapText="1"/>
    </xf>
    <xf numFmtId="0" fontId="5" fillId="0" borderId="14" xfId="5" applyFont="1" applyBorder="1" applyAlignment="1">
      <alignment horizontal="left" vertical="top" wrapText="1"/>
    </xf>
    <xf numFmtId="0" fontId="6" fillId="0" borderId="5" xfId="5" applyFont="1" applyBorder="1" applyAlignment="1">
      <alignment horizontal="left" wrapText="1"/>
    </xf>
    <xf numFmtId="0" fontId="16" fillId="4" borderId="2" xfId="5" applyFont="1" applyFill="1" applyBorder="1" applyAlignment="1">
      <alignment horizontal="left" vertical="center" wrapText="1"/>
    </xf>
    <xf numFmtId="0" fontId="16" fillId="4" borderId="3" xfId="5" applyFont="1" applyFill="1" applyBorder="1" applyAlignment="1">
      <alignment horizontal="left" vertical="center" wrapText="1"/>
    </xf>
    <xf numFmtId="0" fontId="16" fillId="4" borderId="4" xfId="5" applyFont="1" applyFill="1" applyBorder="1" applyAlignment="1">
      <alignment horizontal="left" vertical="center" wrapText="1"/>
    </xf>
    <xf numFmtId="0" fontId="5" fillId="2" borderId="2" xfId="5" applyFont="1" applyFill="1" applyBorder="1" applyAlignment="1">
      <alignment horizontal="left" vertical="center" wrapText="1"/>
    </xf>
    <xf numFmtId="0" fontId="5" fillId="2" borderId="3" xfId="5" applyFont="1" applyFill="1" applyBorder="1" applyAlignment="1">
      <alignment horizontal="left" vertical="center" wrapText="1"/>
    </xf>
    <xf numFmtId="0" fontId="5" fillId="2" borderId="4" xfId="5" applyFont="1" applyFill="1" applyBorder="1" applyAlignment="1">
      <alignment horizontal="left" vertical="center" wrapText="1"/>
    </xf>
    <xf numFmtId="0" fontId="3" fillId="0" borderId="11" xfId="5" applyFont="1" applyBorder="1" applyAlignment="1">
      <alignment horizontal="left" vertical="center" wrapText="1"/>
    </xf>
    <xf numFmtId="0" fontId="3" fillId="0" borderId="6" xfId="5" applyFont="1" applyBorder="1" applyAlignment="1">
      <alignment horizontal="left" vertical="center" wrapText="1"/>
    </xf>
    <xf numFmtId="0" fontId="3" fillId="0" borderId="12" xfId="5" applyFont="1" applyBorder="1" applyAlignment="1">
      <alignment horizontal="left" vertical="center" wrapText="1"/>
    </xf>
    <xf numFmtId="0" fontId="5" fillId="0" borderId="15" xfId="5" applyFont="1" applyBorder="1" applyAlignment="1">
      <alignment horizontal="left" vertical="center" wrapText="1"/>
    </xf>
    <xf numFmtId="0" fontId="5" fillId="0" borderId="1" xfId="5" applyFont="1" applyAlignment="1">
      <alignment horizontal="left" vertical="center" wrapText="1"/>
    </xf>
    <xf numFmtId="0" fontId="5" fillId="0" borderId="10" xfId="5" applyFont="1" applyBorder="1" applyAlignment="1">
      <alignment horizontal="left" vertical="center" wrapText="1"/>
    </xf>
    <xf numFmtId="3" fontId="5" fillId="0" borderId="15" xfId="5" applyNumberFormat="1" applyFont="1" applyBorder="1" applyAlignment="1">
      <alignment horizontal="left" vertical="center" wrapText="1"/>
    </xf>
    <xf numFmtId="3" fontId="5" fillId="0" borderId="1" xfId="5" applyNumberFormat="1" applyFont="1" applyAlignment="1">
      <alignment horizontal="left" vertical="center" wrapText="1"/>
    </xf>
    <xf numFmtId="3" fontId="5" fillId="0" borderId="10" xfId="5" applyNumberFormat="1" applyFont="1" applyBorder="1" applyAlignment="1">
      <alignment horizontal="left" vertical="center" wrapText="1"/>
    </xf>
    <xf numFmtId="0" fontId="5" fillId="0" borderId="13" xfId="5" applyFont="1" applyBorder="1" applyAlignment="1">
      <alignment horizontal="left" vertical="center" wrapText="1"/>
    </xf>
    <xf numFmtId="0" fontId="5" fillId="0" borderId="9" xfId="5" applyFont="1" applyBorder="1" applyAlignment="1">
      <alignment horizontal="left" vertical="center" wrapText="1"/>
    </xf>
    <xf numFmtId="0" fontId="5" fillId="0" borderId="14" xfId="5" applyFont="1" applyBorder="1" applyAlignment="1">
      <alignment horizontal="left" vertical="center" wrapText="1"/>
    </xf>
    <xf numFmtId="0" fontId="5" fillId="0" borderId="13" xfId="5" applyFont="1" applyFill="1" applyBorder="1" applyAlignment="1">
      <alignment horizontal="left" vertical="center" wrapText="1"/>
    </xf>
    <xf numFmtId="0" fontId="5" fillId="0" borderId="9" xfId="5" applyFont="1" applyFill="1" applyBorder="1" applyAlignment="1">
      <alignment horizontal="left" vertical="center" wrapText="1"/>
    </xf>
    <xf numFmtId="0" fontId="5" fillId="0" borderId="14" xfId="5" applyFont="1" applyFill="1" applyBorder="1" applyAlignment="1">
      <alignment horizontal="left" vertical="center" wrapText="1"/>
    </xf>
    <xf numFmtId="0" fontId="5" fillId="5" borderId="2" xfId="5" applyFont="1" applyFill="1" applyBorder="1" applyAlignment="1">
      <alignment horizontal="left" vertical="top" wrapText="1"/>
    </xf>
    <xf numFmtId="0" fontId="5" fillId="5" borderId="3" xfId="5" applyFont="1" applyFill="1" applyBorder="1" applyAlignment="1">
      <alignment horizontal="left" vertical="top" wrapText="1"/>
    </xf>
    <xf numFmtId="0" fontId="5" fillId="5" borderId="4" xfId="5" applyFont="1" applyFill="1" applyBorder="1" applyAlignment="1">
      <alignment horizontal="left" vertical="top" wrapText="1"/>
    </xf>
    <xf numFmtId="0" fontId="5" fillId="0" borderId="2" xfId="5" applyFont="1" applyFill="1" applyBorder="1" applyAlignment="1">
      <alignment horizontal="left" vertical="top" wrapText="1"/>
    </xf>
    <xf numFmtId="0" fontId="5" fillId="0" borderId="3" xfId="5" applyFont="1" applyFill="1" applyBorder="1" applyAlignment="1">
      <alignment horizontal="left" vertical="top" wrapText="1"/>
    </xf>
    <xf numFmtId="0" fontId="5" fillId="0" borderId="4" xfId="5" applyFont="1" applyFill="1" applyBorder="1" applyAlignment="1">
      <alignment horizontal="left" vertical="top" wrapText="1"/>
    </xf>
    <xf numFmtId="0" fontId="11" fillId="0" borderId="19" xfId="1" applyFont="1" applyBorder="1" applyAlignment="1">
      <alignment horizontal="left" vertical="center" wrapText="1"/>
    </xf>
    <xf numFmtId="0" fontId="11" fillId="0" borderId="24" xfId="1" applyFont="1" applyBorder="1" applyAlignment="1">
      <alignment horizontal="left" vertical="center" wrapText="1"/>
    </xf>
    <xf numFmtId="0" fontId="11" fillId="0" borderId="20" xfId="1" applyFont="1" applyBorder="1" applyAlignment="1">
      <alignment horizontal="left" vertical="center" wrapText="1"/>
    </xf>
    <xf numFmtId="43" fontId="12" fillId="5" borderId="19" xfId="3" applyFont="1" applyFill="1" applyBorder="1" applyAlignment="1">
      <alignment horizontal="center" vertical="center"/>
    </xf>
    <xf numFmtId="43" fontId="12" fillId="5" borderId="24" xfId="3" applyFont="1" applyFill="1" applyBorder="1" applyAlignment="1">
      <alignment horizontal="center" vertical="center"/>
    </xf>
    <xf numFmtId="43" fontId="12" fillId="5" borderId="20" xfId="3" applyFont="1" applyFill="1" applyBorder="1" applyAlignment="1">
      <alignment horizontal="center" vertical="center"/>
    </xf>
    <xf numFmtId="43" fontId="12" fillId="0" borderId="19" xfId="3" applyFont="1" applyBorder="1" applyAlignment="1">
      <alignment horizontal="center" vertical="center" wrapText="1"/>
    </xf>
    <xf numFmtId="43" fontId="12" fillId="0" borderId="24" xfId="3" applyFont="1" applyBorder="1" applyAlignment="1">
      <alignment horizontal="center" vertical="center" wrapText="1"/>
    </xf>
    <xf numFmtId="43" fontId="12" fillId="0" borderId="20" xfId="3" applyFont="1" applyBorder="1" applyAlignment="1">
      <alignment horizontal="center" vertical="center" wrapText="1"/>
    </xf>
    <xf numFmtId="0" fontId="13" fillId="6" borderId="17" xfId="1" applyFont="1" applyFill="1" applyBorder="1" applyAlignment="1">
      <alignment horizontal="center" vertical="center"/>
    </xf>
    <xf numFmtId="0" fontId="13" fillId="6" borderId="18" xfId="1" applyFont="1" applyFill="1" applyBorder="1" applyAlignment="1">
      <alignment horizontal="center" vertical="center"/>
    </xf>
    <xf numFmtId="0" fontId="13" fillId="6" borderId="25" xfId="1" applyFont="1" applyFill="1" applyBorder="1" applyAlignment="1">
      <alignment horizontal="center" vertical="center"/>
    </xf>
    <xf numFmtId="0" fontId="14" fillId="6" borderId="19" xfId="1" applyFont="1" applyFill="1" applyBorder="1" applyAlignment="1">
      <alignment horizontal="center" vertical="center"/>
    </xf>
    <xf numFmtId="0" fontId="14" fillId="6" borderId="20" xfId="1" applyFont="1" applyFill="1" applyBorder="1" applyAlignment="1">
      <alignment horizontal="center" vertical="center"/>
    </xf>
    <xf numFmtId="0" fontId="14" fillId="6" borderId="17" xfId="1" applyFont="1" applyFill="1" applyBorder="1" applyAlignment="1">
      <alignment horizontal="center" vertical="center"/>
    </xf>
    <xf numFmtId="0" fontId="14" fillId="6" borderId="18" xfId="1" applyFont="1" applyFill="1" applyBorder="1" applyAlignment="1">
      <alignment horizontal="center" vertical="center"/>
    </xf>
    <xf numFmtId="0" fontId="17" fillId="0" borderId="1" xfId="1" applyFont="1" applyAlignment="1">
      <alignment horizontal="center" vertical="center"/>
    </xf>
    <xf numFmtId="0" fontId="13" fillId="6" borderId="22" xfId="1" applyFont="1" applyFill="1" applyBorder="1" applyAlignment="1">
      <alignment horizontal="center" vertical="center" wrapText="1"/>
    </xf>
    <xf numFmtId="0" fontId="13" fillId="6" borderId="23" xfId="1" applyFont="1" applyFill="1" applyBorder="1" applyAlignment="1">
      <alignment horizontal="center" vertical="center" wrapText="1"/>
    </xf>
    <xf numFmtId="0" fontId="14" fillId="6" borderId="25" xfId="1" applyFont="1" applyFill="1" applyBorder="1" applyAlignment="1">
      <alignment horizontal="center" vertical="center"/>
    </xf>
    <xf numFmtId="43" fontId="12" fillId="0" borderId="19" xfId="3" applyFont="1" applyBorder="1" applyAlignment="1">
      <alignment horizontal="center" vertical="center"/>
    </xf>
    <xf numFmtId="43" fontId="12" fillId="0" borderId="24" xfId="3" applyFont="1" applyBorder="1" applyAlignment="1">
      <alignment horizontal="center" vertical="center"/>
    </xf>
    <xf numFmtId="43" fontId="12" fillId="0" borderId="20" xfId="3" applyFont="1" applyBorder="1" applyAlignment="1">
      <alignment horizontal="center" vertical="center"/>
    </xf>
    <xf numFmtId="0" fontId="13" fillId="6" borderId="22" xfId="1" applyFont="1" applyFill="1" applyBorder="1" applyAlignment="1">
      <alignment horizontal="center" vertical="center"/>
    </xf>
    <xf numFmtId="0" fontId="13" fillId="6" borderId="23" xfId="1" applyFont="1" applyFill="1" applyBorder="1" applyAlignment="1">
      <alignment horizontal="center" vertical="center"/>
    </xf>
    <xf numFmtId="0" fontId="5" fillId="0" borderId="7" xfId="5" applyFont="1" applyBorder="1" applyAlignment="1">
      <alignment vertical="top" wrapText="1"/>
    </xf>
    <xf numFmtId="0" fontId="5" fillId="0" borderId="1" xfId="5" applyFont="1" applyBorder="1" applyAlignment="1">
      <alignment vertical="center"/>
    </xf>
    <xf numFmtId="0" fontId="7" fillId="0" borderId="11" xfId="5" applyFont="1" applyBorder="1" applyAlignment="1">
      <alignment horizontal="left" vertical="center" wrapText="1"/>
    </xf>
    <xf numFmtId="0" fontId="7" fillId="0" borderId="6" xfId="5" applyFont="1" applyBorder="1" applyAlignment="1">
      <alignment horizontal="left" vertical="center" wrapText="1"/>
    </xf>
    <xf numFmtId="0" fontId="7" fillId="0" borderId="12" xfId="5" applyFont="1" applyBorder="1" applyAlignment="1">
      <alignment horizontal="left" vertical="center" wrapText="1"/>
    </xf>
  </cellXfs>
  <cellStyles count="7">
    <cellStyle name="Comma" xfId="3" builtinId="3"/>
    <cellStyle name="Normal" xfId="0" builtinId="0"/>
    <cellStyle name="Normal 2" xfId="1" xr:uid="{8A177260-888D-4C29-88CB-11A7C535C9D8}"/>
    <cellStyle name="Normal 3" xfId="5" xr:uid="{284C72FD-9785-436B-9EAD-BC8B2DF6D1C2}"/>
    <cellStyle name="Percent" xfId="4" builtinId="5"/>
    <cellStyle name="Porcentaje 2" xfId="2" xr:uid="{D1B3C7D7-217B-4C99-9504-38DFEE6BEE10}"/>
    <cellStyle name="Porcentaje 3" xfId="6" xr:uid="{CCB0E890-C23A-4D45-A18B-5038682559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n-US"/>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('Julio - Sept. 2022'!$B$72,'Julio - Sept. 2022'!$B$70)</c:f>
              <c:strCache>
                <c:ptCount val="2"/>
                <c:pt idx="0">
                  <c:v>Ejecutado</c:v>
                </c:pt>
                <c:pt idx="1">
                  <c:v>Programado</c:v>
                </c:pt>
              </c:strCache>
            </c:strRef>
          </c:cat>
          <c:val>
            <c:numRef>
              <c:f>('Julio - Sept. 2022'!$C$72,'Julio - Sept. 2022'!$C$70)</c:f>
              <c:numCache>
                <c:formatCode>"$"#,##0.00</c:formatCode>
                <c:ptCount val="2"/>
                <c:pt idx="0">
                  <c:v>168049822.63</c:v>
                </c:pt>
                <c:pt idx="1">
                  <c:v>164772941</c:v>
                </c:pt>
              </c:numCache>
            </c:numRef>
          </c:val>
          <c:extLst>
            <c:ext xmlns:c16="http://schemas.microsoft.com/office/drawing/2014/chart" uri="{C3380CC4-5D6E-409C-BE32-E72D297353CC}">
              <c16:uniqueId val="{00000000-2764-4346-A918-C9357A5733D7}"/>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n-US"/>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Julio - Sept.'!$F$3:$I$3</c:f>
              <c:strCache>
                <c:ptCount val="4"/>
                <c:pt idx="0">
                  <c:v>Meta 2022</c:v>
                </c:pt>
                <c:pt idx="1">
                  <c:v>T1</c:v>
                </c:pt>
                <c:pt idx="2">
                  <c:v>T2</c:v>
                </c:pt>
                <c:pt idx="3">
                  <c:v>T3</c:v>
                </c:pt>
              </c:strCache>
            </c:strRef>
          </c:cat>
          <c:val>
            <c:numRef>
              <c:f>'Calculos Julio - Sept.'!$F$5:$I$5</c:f>
              <c:numCache>
                <c:formatCode>0.0%</c:formatCode>
                <c:ptCount val="4"/>
                <c:pt idx="0" formatCode="0%">
                  <c:v>0.3</c:v>
                </c:pt>
                <c:pt idx="1">
                  <c:v>0.17896174863387979</c:v>
                </c:pt>
                <c:pt idx="2">
                  <c:v>0.13941018766756033</c:v>
                </c:pt>
                <c:pt idx="3">
                  <c:v>0.15549597855227881</c:v>
                </c:pt>
              </c:numCache>
            </c:numRef>
          </c:val>
          <c:extLst>
            <c:ext xmlns:c16="http://schemas.microsoft.com/office/drawing/2014/chart" uri="{C3380CC4-5D6E-409C-BE32-E72D297353CC}">
              <c16:uniqueId val="{00000000-8CC7-433A-838D-215D04F4496D}"/>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title>
    <c:autoTitleDeleted val="0"/>
    <c:plotArea>
      <c:layout/>
      <c:barChart>
        <c:barDir val="col"/>
        <c:grouping val="stacked"/>
        <c:varyColors val="0"/>
        <c:ser>
          <c:idx val="0"/>
          <c:order val="0"/>
          <c:spPr>
            <a:solidFill>
              <a:schemeClr val="accent1"/>
            </a:solidFill>
            <a:ln>
              <a:noFill/>
            </a:ln>
            <a:effectLst/>
          </c:spPr>
          <c:invertIfNegative val="0"/>
          <c:dLbls>
            <c:dLbl>
              <c:idx val="0"/>
              <c:layout>
                <c:manualLayout>
                  <c:x val="-3.4723249392782977E-3"/>
                  <c:y val="-0.342115254587412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B4B-4979-A0DD-064D5EC062EE}"/>
                </c:ext>
              </c:extLst>
            </c:dLbl>
            <c:dLbl>
              <c:idx val="1"/>
              <c:layout>
                <c:manualLayout>
                  <c:x val="-8.4506686785533198E-4"/>
                  <c:y val="-0.1766150264959120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B4B-4979-A0DD-064D5EC062EE}"/>
                </c:ext>
              </c:extLst>
            </c:dLbl>
            <c:dLbl>
              <c:idx val="2"/>
              <c:layout>
                <c:manualLayout>
                  <c:x val="-4.3318727571345377E-4"/>
                  <c:y val="-0.1436785181798967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B4B-4979-A0DD-064D5EC062EE}"/>
                </c:ext>
              </c:extLst>
            </c:dLbl>
            <c:dLbl>
              <c:idx val="3"/>
              <c:layout>
                <c:manualLayout>
                  <c:x val="-9.6331683120350821E-17"/>
                  <c:y val="-0.1611545350997912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BB4-455F-B343-B168AC77B58C}"/>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Julio - Sept.'!$F$3:$I$3</c:f>
              <c:strCache>
                <c:ptCount val="4"/>
                <c:pt idx="0">
                  <c:v>Meta 2022</c:v>
                </c:pt>
                <c:pt idx="1">
                  <c:v>T1</c:v>
                </c:pt>
                <c:pt idx="2">
                  <c:v>T2</c:v>
                </c:pt>
                <c:pt idx="3">
                  <c:v>T3</c:v>
                </c:pt>
              </c:strCache>
            </c:strRef>
          </c:cat>
          <c:val>
            <c:numRef>
              <c:f>'Calculos Julio - Sept.'!$F$7:$I$7</c:f>
              <c:numCache>
                <c:formatCode>0.0%</c:formatCode>
                <c:ptCount val="4"/>
                <c:pt idx="0" formatCode="0%">
                  <c:v>0.18</c:v>
                </c:pt>
                <c:pt idx="1">
                  <c:v>7.4343411207817983E-2</c:v>
                </c:pt>
                <c:pt idx="2">
                  <c:v>5.167094783854604E-2</c:v>
                </c:pt>
                <c:pt idx="3">
                  <c:v>6.5268683596967622E-2</c:v>
                </c:pt>
              </c:numCache>
            </c:numRef>
          </c:val>
          <c:extLst>
            <c:ext xmlns:c16="http://schemas.microsoft.com/office/drawing/2014/chart" uri="{C3380CC4-5D6E-409C-BE32-E72D297353CC}">
              <c16:uniqueId val="{00000003-CB4B-4979-A0DD-064D5EC062EE}"/>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26915789658658218"/>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n-US"/>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78-43E0-95D0-4392B0C6D50D}"/>
                </c:ext>
              </c:extLst>
            </c:dLbl>
            <c:dLbl>
              <c:idx val="1"/>
              <c:layout>
                <c:manualLayout>
                  <c:x val="0.39497411337302341"/>
                  <c:y val="-9.298000929800093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n-US"/>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878-43E0-95D0-4392B0C6D50D}"/>
                </c:ext>
              </c:extLst>
            </c:dLbl>
            <c:dLbl>
              <c:idx val="2"/>
              <c:layout>
                <c:manualLayout>
                  <c:x val="0.39751476377952755"/>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n-US"/>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878-43E0-95D0-4392B0C6D50D}"/>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Julio - Sept.'!$B$22:$B$24</c:f>
              <c:strCache>
                <c:ptCount val="3"/>
                <c:pt idx="0">
                  <c:v>Ejecutado</c:v>
                </c:pt>
                <c:pt idx="1">
                  <c:v>Vigente</c:v>
                </c:pt>
                <c:pt idx="2">
                  <c:v>Inicial</c:v>
                </c:pt>
              </c:strCache>
            </c:strRef>
          </c:cat>
          <c:val>
            <c:numRef>
              <c:f>'Calculos Julio - Sept.'!$C$22:$C$24</c:f>
              <c:numCache>
                <c:formatCode>_(* #,##0.00_);_(* \(#,##0.00\);_(* "-"??_);_(@_)</c:formatCode>
                <c:ptCount val="3"/>
                <c:pt idx="0">
                  <c:v>246491089.08000001</c:v>
                </c:pt>
                <c:pt idx="1">
                  <c:v>1094220384</c:v>
                </c:pt>
                <c:pt idx="2">
                  <c:v>1094220384</c:v>
                </c:pt>
              </c:numCache>
            </c:numRef>
          </c:val>
          <c:extLst>
            <c:ext xmlns:c16="http://schemas.microsoft.com/office/drawing/2014/chart" uri="{C3380CC4-5D6E-409C-BE32-E72D297353CC}">
              <c16:uniqueId val="{00000003-E878-43E0-95D0-4392B0C6D50D}"/>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title>
    <c:autoTitleDeleted val="0"/>
    <c:plotArea>
      <c:layout/>
      <c:barChart>
        <c:barDir val="col"/>
        <c:grouping val="stacked"/>
        <c:varyColors val="0"/>
        <c:ser>
          <c:idx val="0"/>
          <c:order val="0"/>
          <c:spPr>
            <a:solidFill>
              <a:schemeClr val="accent1"/>
            </a:solidFill>
            <a:ln>
              <a:noFill/>
            </a:ln>
            <a:effectLst/>
          </c:spPr>
          <c:invertIfNegative val="0"/>
          <c:dLbls>
            <c:dLbl>
              <c:idx val="0"/>
              <c:layout>
                <c:manualLayout>
                  <c:x val="-6.2076139817957522E-3"/>
                  <c:y val="-0.3174778250121887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A2-4CD2-BC13-A2D6BB2D7AFB}"/>
                </c:ext>
              </c:extLst>
            </c:dLbl>
            <c:dLbl>
              <c:idx val="1"/>
              <c:layout>
                <c:manualLayout>
                  <c:x val="-5.5556875852041335E-3"/>
                  <c:y val="-0.22667028765471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A2-4CD2-BC13-A2D6BB2D7AFB}"/>
                </c:ext>
              </c:extLst>
            </c:dLbl>
            <c:dLbl>
              <c:idx val="2"/>
              <c:layout>
                <c:manualLayout>
                  <c:x val="1.0080553689136306E-2"/>
                  <c:y val="-0.2647612286269042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9A0-40C0-A77C-E14C34C2A436}"/>
                </c:ext>
              </c:extLst>
            </c:dLbl>
            <c:dLbl>
              <c:idx val="3"/>
              <c:layout>
                <c:manualLayout>
                  <c:x val="0"/>
                  <c:y val="-0.2552796571751161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02-4F5F-80CE-27AF62D3A546}"/>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('Calculos Julio - Sept.'!$F$3:$I$3,'Calculos Julio - Sept.'!$G$3)</c15:sqref>
                  </c15:fullRef>
                </c:ext>
              </c:extLst>
              <c:f>'Calculos Julio - Sept.'!$F$3:$I$3</c:f>
              <c:strCache>
                <c:ptCount val="4"/>
                <c:pt idx="0">
                  <c:v>Meta 2022</c:v>
                </c:pt>
                <c:pt idx="1">
                  <c:v>T1</c:v>
                </c:pt>
                <c:pt idx="2">
                  <c:v>T2</c:v>
                </c:pt>
                <c:pt idx="3">
                  <c:v>T3</c:v>
                </c:pt>
              </c:strCache>
            </c:strRef>
          </c:cat>
          <c:val>
            <c:numRef>
              <c:extLst>
                <c:ext xmlns:c15="http://schemas.microsoft.com/office/drawing/2012/chart" uri="{02D57815-91ED-43cb-92C2-25804820EDAC}">
                  <c15:fullRef>
                    <c15:sqref>('Calculos Julio - Sept.'!$F$4:$I$4,'Calculos Julio - Sept.'!$G$4)</c15:sqref>
                  </c15:fullRef>
                </c:ext>
              </c:extLst>
              <c:f>'Calculos Julio - Sept.'!$F$4:$I$4</c:f>
              <c:numCache>
                <c:formatCode>0.0%</c:formatCode>
                <c:ptCount val="4"/>
                <c:pt idx="0" formatCode="0%">
                  <c:v>0.65</c:v>
                </c:pt>
                <c:pt idx="1">
                  <c:v>0.59799469360216517</c:v>
                </c:pt>
                <c:pt idx="2">
                  <c:v>0.59706026511045474</c:v>
                </c:pt>
                <c:pt idx="3">
                  <c:v>0.59754121019686346</c:v>
                </c:pt>
              </c:numCache>
            </c:numRef>
          </c:val>
          <c:extLst>
            <c:ext xmlns:c16="http://schemas.microsoft.com/office/drawing/2014/chart" uri="{C3380CC4-5D6E-409C-BE32-E72D297353CC}">
              <c16:uniqueId val="{00000002-26A2-4CD2-BC13-A2D6BB2D7AFB}"/>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Julio - Sept.'!$F$3:$I$3</c:f>
              <c:strCache>
                <c:ptCount val="4"/>
                <c:pt idx="0">
                  <c:v>Meta 2022</c:v>
                </c:pt>
                <c:pt idx="1">
                  <c:v>T1</c:v>
                </c:pt>
                <c:pt idx="2">
                  <c:v>T2</c:v>
                </c:pt>
                <c:pt idx="3">
                  <c:v>T3</c:v>
                </c:pt>
              </c:strCache>
            </c:strRef>
          </c:cat>
          <c:val>
            <c:numRef>
              <c:f>'Calculos Julio - Sept.'!$F$5:$I$5</c:f>
              <c:numCache>
                <c:formatCode>0.0%</c:formatCode>
                <c:ptCount val="4"/>
                <c:pt idx="0" formatCode="0%">
                  <c:v>0.3</c:v>
                </c:pt>
                <c:pt idx="1">
                  <c:v>0.17896174863387979</c:v>
                </c:pt>
                <c:pt idx="2">
                  <c:v>0.13941018766756033</c:v>
                </c:pt>
                <c:pt idx="3">
                  <c:v>0.15549597855227881</c:v>
                </c:pt>
              </c:numCache>
            </c:numRef>
          </c:val>
          <c:extLst>
            <c:ext xmlns:c16="http://schemas.microsoft.com/office/drawing/2014/chart" uri="{C3380CC4-5D6E-409C-BE32-E72D297353CC}">
              <c16:uniqueId val="{00000000-2514-4FDC-9C04-2F7580DFDD56}"/>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title>
    <c:autoTitleDeleted val="0"/>
    <c:plotArea>
      <c:layout/>
      <c:barChart>
        <c:barDir val="col"/>
        <c:grouping val="stacked"/>
        <c:varyColors val="0"/>
        <c:ser>
          <c:idx val="0"/>
          <c:order val="0"/>
          <c:spPr>
            <a:solidFill>
              <a:schemeClr val="accent1"/>
            </a:solidFill>
            <a:ln>
              <a:noFill/>
            </a:ln>
            <a:effectLst/>
          </c:spPr>
          <c:invertIfNegative val="0"/>
          <c:dLbls>
            <c:dLbl>
              <c:idx val="0"/>
              <c:layout>
                <c:manualLayout>
                  <c:x val="-7.0626854561611687E-3"/>
                  <c:y val="-0.2830330729599468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7C-4C1C-B490-50B0EE39FFCD}"/>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7C-4C1C-B490-50B0EE39FFCD}"/>
                </c:ext>
              </c:extLst>
            </c:dLbl>
            <c:dLbl>
              <c:idx val="2"/>
              <c:layout>
                <c:manualLayout>
                  <c:x val="-3.5014445000399537E-3"/>
                  <c:y val="-0.1444727438923051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51-413A-B8F1-374D4F3BA62F}"/>
                </c:ext>
              </c:extLst>
            </c:dLbl>
            <c:dLbl>
              <c:idx val="3"/>
              <c:layout>
                <c:manualLayout>
                  <c:x val="-2.5946278128984191E-3"/>
                  <c:y val="-0.1530247631710154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D2-4137-A60E-32A62D5E4A72}"/>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Julio - Sept.'!$F$3:$I$3</c:f>
              <c:strCache>
                <c:ptCount val="4"/>
                <c:pt idx="0">
                  <c:v>Meta 2022</c:v>
                </c:pt>
                <c:pt idx="1">
                  <c:v>T1</c:v>
                </c:pt>
                <c:pt idx="2">
                  <c:v>T2</c:v>
                </c:pt>
                <c:pt idx="3">
                  <c:v>T3</c:v>
                </c:pt>
              </c:strCache>
            </c:strRef>
          </c:cat>
          <c:val>
            <c:numRef>
              <c:f>'Calculos Julio - Sept.'!$F$6:$I$6</c:f>
              <c:numCache>
                <c:formatCode>0.0%</c:formatCode>
                <c:ptCount val="4"/>
                <c:pt idx="0" formatCode="0%">
                  <c:v>0.55000000000000004</c:v>
                </c:pt>
                <c:pt idx="1">
                  <c:v>0.67821782178217827</c:v>
                </c:pt>
                <c:pt idx="2">
                  <c:v>0.76167076167076164</c:v>
                </c:pt>
                <c:pt idx="3">
                  <c:v>0.80541871921182262</c:v>
                </c:pt>
              </c:numCache>
            </c:numRef>
          </c:val>
          <c:extLst>
            <c:ext xmlns:c16="http://schemas.microsoft.com/office/drawing/2014/chart" uri="{C3380CC4-5D6E-409C-BE32-E72D297353CC}">
              <c16:uniqueId val="{00000002-EC7C-4C1C-B490-50B0EE39FFCD}"/>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title>
    <c:autoTitleDeleted val="0"/>
    <c:plotArea>
      <c:layout/>
      <c:barChart>
        <c:barDir val="col"/>
        <c:grouping val="stacked"/>
        <c:varyColors val="0"/>
        <c:ser>
          <c:idx val="0"/>
          <c:order val="0"/>
          <c:spPr>
            <a:solidFill>
              <a:schemeClr val="accent1"/>
            </a:solidFill>
            <a:ln>
              <a:noFill/>
            </a:ln>
            <a:effectLst/>
          </c:spPr>
          <c:invertIfNegative val="0"/>
          <c:dLbls>
            <c:dLbl>
              <c:idx val="0"/>
              <c:layout>
                <c:manualLayout>
                  <c:x val="-3.472222222222222E-3"/>
                  <c:y val="-0.1477832512315271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04-493F-9DAA-8B5808E63145}"/>
                </c:ext>
              </c:extLst>
            </c:dLbl>
            <c:dLbl>
              <c:idx val="1"/>
              <c:layout>
                <c:manualLayout>
                  <c:x val="-3.472222222222222E-3"/>
                  <c:y val="-0.3010399562123700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04-493F-9DAA-8B5808E63145}"/>
                </c:ext>
              </c:extLst>
            </c:dLbl>
            <c:dLbl>
              <c:idx val="2"/>
              <c:layout>
                <c:manualLayout>
                  <c:x val="-3.1036623215394167E-3"/>
                  <c:y val="-0.3045404208194905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CF-49FC-9A12-DA18C690C778}"/>
                </c:ext>
              </c:extLst>
            </c:dLbl>
            <c:dLbl>
              <c:idx val="3"/>
              <c:layout>
                <c:manualLayout>
                  <c:x val="-6.0612539827689686E-3"/>
                  <c:y val="-0.3264208086839929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9DB-4668-B0FD-5CF5DACC0ECA}"/>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Julio - Sept.'!$F$3:$I$3</c:f>
              <c:strCache>
                <c:ptCount val="4"/>
                <c:pt idx="0">
                  <c:v>Meta 2022</c:v>
                </c:pt>
                <c:pt idx="1">
                  <c:v>T1</c:v>
                </c:pt>
                <c:pt idx="2">
                  <c:v>T2</c:v>
                </c:pt>
                <c:pt idx="3">
                  <c:v>T3</c:v>
                </c:pt>
              </c:strCache>
            </c:strRef>
          </c:cat>
          <c:val>
            <c:numRef>
              <c:f>'Calculos Julio - Sept.'!$F$7:$I$7</c:f>
              <c:numCache>
                <c:formatCode>0.0%</c:formatCode>
                <c:ptCount val="4"/>
                <c:pt idx="0" formatCode="0%">
                  <c:v>0.18</c:v>
                </c:pt>
                <c:pt idx="1">
                  <c:v>7.4343411207817983E-2</c:v>
                </c:pt>
                <c:pt idx="2">
                  <c:v>5.167094783854604E-2</c:v>
                </c:pt>
                <c:pt idx="3">
                  <c:v>6.5268683596967622E-2</c:v>
                </c:pt>
              </c:numCache>
            </c:numRef>
          </c:val>
          <c:extLst>
            <c:ext xmlns:c16="http://schemas.microsoft.com/office/drawing/2014/chart" uri="{C3380CC4-5D6E-409C-BE32-E72D297353CC}">
              <c16:uniqueId val="{00000002-EC04-493F-9DAA-8B5808E63145}"/>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8639272787996933"/>
          <c:y val="5.5555555555555552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743798622682538"/>
          <c:y val="0.15787037037037038"/>
          <c:w val="0.75185342496088403"/>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23174221328252531"/>
                  <c:y val="-4.6294288799179116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A43-4312-8349-AC39B105A5B1}"/>
                </c:ext>
              </c:extLst>
            </c:dLbl>
            <c:dLbl>
              <c:idx val="1"/>
              <c:layout>
                <c:manualLayout>
                  <c:x val="0.40740789642148378"/>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43-4312-8349-AC39B105A5B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Julio - Sept.'!$C$32:$D$32</c:f>
              <c:strCache>
                <c:ptCount val="2"/>
                <c:pt idx="0">
                  <c:v>Ejecutado</c:v>
                </c:pt>
                <c:pt idx="1">
                  <c:v>Programado</c:v>
                </c:pt>
              </c:strCache>
            </c:strRef>
          </c:cat>
          <c:val>
            <c:numRef>
              <c:f>'Calculos Julio - Sept.'!$C$33:$D$33</c:f>
              <c:numCache>
                <c:formatCode>_(* #,##0.00_);_(* \(#,##0.00\);_(* "-"??_);_(@_)</c:formatCode>
                <c:ptCount val="2"/>
                <c:pt idx="0">
                  <c:v>168049822.63</c:v>
                </c:pt>
                <c:pt idx="1">
                  <c:v>164772941</c:v>
                </c:pt>
              </c:numCache>
            </c:numRef>
          </c:val>
          <c:extLst>
            <c:ext xmlns:c16="http://schemas.microsoft.com/office/drawing/2014/chart" uri="{C3380CC4-5D6E-409C-BE32-E72D297353CC}">
              <c16:uniqueId val="{00000002-DA43-4312-8349-AC39B105A5B1}"/>
            </c:ext>
          </c:extLst>
        </c:ser>
        <c:dLbls>
          <c:dLblPos val="ctr"/>
          <c:showLegendKey val="0"/>
          <c:showVal val="1"/>
          <c:showCatName val="0"/>
          <c:showSerName val="0"/>
          <c:showPercent val="0"/>
          <c:showBubbleSize val="0"/>
        </c:dLbls>
        <c:gapWidth val="150"/>
        <c:overlap val="100"/>
        <c:axId val="162845248"/>
        <c:axId val="162845664"/>
      </c:barChart>
      <c:catAx>
        <c:axId val="162845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crossAx val="162845664"/>
        <c:crosses val="autoZero"/>
        <c:auto val="1"/>
        <c:lblAlgn val="ctr"/>
        <c:lblOffset val="100"/>
        <c:noMultiLvlLbl val="0"/>
      </c:catAx>
      <c:valAx>
        <c:axId val="162845664"/>
        <c:scaling>
          <c:orientation val="minMax"/>
        </c:scaling>
        <c:delete val="1"/>
        <c:axPos val="b"/>
        <c:numFmt formatCode="_(* #,##0.00_);_(* \(#,##0.00\);_(* &quot;-&quot;??_);_(@_)" sourceLinked="1"/>
        <c:majorTickMark val="none"/>
        <c:minorTickMark val="none"/>
        <c:tickLblPos val="nextTo"/>
        <c:crossAx val="1628452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38995078740157468"/>
                  <c:y val="-8.4875562720133283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10-42FD-A8E1-AC61F374BC0B}"/>
                </c:ext>
              </c:extLst>
            </c:dLbl>
            <c:dLbl>
              <c:idx val="1"/>
              <c:layout>
                <c:manualLayout>
                  <c:x val="0.29892529751101948"/>
                  <c:y val="-6.897113530833356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10-42FD-A8E1-AC61F374BC0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Julio - Sept.'!$C$40:$D$40</c:f>
              <c:strCache>
                <c:ptCount val="2"/>
                <c:pt idx="0">
                  <c:v>Ejecutado</c:v>
                </c:pt>
                <c:pt idx="1">
                  <c:v>Programado</c:v>
                </c:pt>
              </c:strCache>
            </c:strRef>
          </c:cat>
          <c:val>
            <c:numRef>
              <c:f>'Calculos Julio - Sept.'!$C$41:$D$41</c:f>
              <c:numCache>
                <c:formatCode>_(* #,##0_);_(* \(#,##0\);_(* "-"??_);_(@_)</c:formatCode>
                <c:ptCount val="2"/>
                <c:pt idx="0">
                  <c:v>71287</c:v>
                </c:pt>
                <c:pt idx="1">
                  <c:v>53401</c:v>
                </c:pt>
              </c:numCache>
            </c:numRef>
          </c:val>
          <c:extLst>
            <c:ext xmlns:c16="http://schemas.microsoft.com/office/drawing/2014/chart" uri="{C3380CC4-5D6E-409C-BE32-E72D297353CC}">
              <c16:uniqueId val="{00000002-2D10-42FD-A8E1-AC61F374BC0B}"/>
            </c:ext>
          </c:extLst>
        </c:ser>
        <c:dLbls>
          <c:dLblPos val="ctr"/>
          <c:showLegendKey val="0"/>
          <c:showVal val="1"/>
          <c:showCatName val="0"/>
          <c:showSerName val="0"/>
          <c:showPercent val="0"/>
          <c:showBubbleSize val="0"/>
        </c:dLbls>
        <c:gapWidth val="150"/>
        <c:overlap val="100"/>
        <c:axId val="572409664"/>
        <c:axId val="572410496"/>
      </c:barChart>
      <c:catAx>
        <c:axId val="5724096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crossAx val="572410496"/>
        <c:crosses val="autoZero"/>
        <c:auto val="1"/>
        <c:lblAlgn val="ctr"/>
        <c:lblOffset val="100"/>
        <c:noMultiLvlLbl val="0"/>
      </c:catAx>
      <c:valAx>
        <c:axId val="572410496"/>
        <c:scaling>
          <c:orientation val="minMax"/>
        </c:scaling>
        <c:delete val="1"/>
        <c:axPos val="b"/>
        <c:numFmt formatCode="_(* #,##0_);_(* \(#,##0\);_(* &quot;-&quot;??_);_(@_)" sourceLinked="1"/>
        <c:majorTickMark val="none"/>
        <c:minorTickMark val="none"/>
        <c:tickLblPos val="nextTo"/>
        <c:crossAx val="5724096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title>
    <c:autoTitleDeleted val="0"/>
    <c:plotArea>
      <c:layout>
        <c:manualLayout>
          <c:layoutTarget val="inner"/>
          <c:xMode val="edge"/>
          <c:yMode val="edge"/>
          <c:x val="0.17298127085966106"/>
          <c:y val="0.19130895601483835"/>
          <c:w val="0.76271831761770514"/>
          <c:h val="0.75039745627980925"/>
        </c:manualLayout>
      </c:layout>
      <c:barChart>
        <c:barDir val="bar"/>
        <c:grouping val="stacked"/>
        <c:varyColors val="0"/>
        <c:ser>
          <c:idx val="0"/>
          <c:order val="0"/>
          <c:spPr>
            <a:solidFill>
              <a:schemeClr val="accent1"/>
            </a:solidFill>
            <a:ln>
              <a:noFill/>
            </a:ln>
            <a:effectLst/>
          </c:spPr>
          <c:invertIfNegative val="0"/>
          <c:dLbls>
            <c:dLbl>
              <c:idx val="0"/>
              <c:layout>
                <c:manualLayout>
                  <c:x val="0.24444444444444435"/>
                  <c:y val="9.259259259259173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91-443C-A0BC-DBFD0887B6DF}"/>
                </c:ext>
              </c:extLst>
            </c:dLbl>
            <c:dLbl>
              <c:idx val="1"/>
              <c:layout>
                <c:manualLayout>
                  <c:x val="0.37284476142930767"/>
                  <c:y val="-3.8199617866056042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991-443C-A0BC-DBFD0887B6D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Julio - Sept.'!$C$32:$D$32</c:f>
              <c:strCache>
                <c:ptCount val="2"/>
                <c:pt idx="0">
                  <c:v>Ejecutado</c:v>
                </c:pt>
                <c:pt idx="1">
                  <c:v>Programado</c:v>
                </c:pt>
              </c:strCache>
            </c:strRef>
          </c:cat>
          <c:val>
            <c:numRef>
              <c:f>'Calculos Julio - Sept.'!$C$34:$D$34</c:f>
              <c:numCache>
                <c:formatCode>_(* #,##0.00_);_(* \(#,##0.00\);_(* "-"??_);_(@_)</c:formatCode>
                <c:ptCount val="2"/>
                <c:pt idx="0">
                  <c:v>26659422.890000001</c:v>
                </c:pt>
                <c:pt idx="1">
                  <c:v>45255235</c:v>
                </c:pt>
              </c:numCache>
            </c:numRef>
          </c:val>
          <c:extLst>
            <c:ext xmlns:c16="http://schemas.microsoft.com/office/drawing/2014/chart" uri="{C3380CC4-5D6E-409C-BE32-E72D297353CC}">
              <c16:uniqueId val="{00000002-A991-443C-A0BC-DBFD0887B6DF}"/>
            </c:ext>
          </c:extLst>
        </c:ser>
        <c:dLbls>
          <c:dLblPos val="ctr"/>
          <c:showLegendKey val="0"/>
          <c:showVal val="1"/>
          <c:showCatName val="0"/>
          <c:showSerName val="0"/>
          <c:showPercent val="0"/>
          <c:showBubbleSize val="0"/>
        </c:dLbls>
        <c:gapWidth val="150"/>
        <c:overlap val="100"/>
        <c:axId val="641855808"/>
        <c:axId val="641853728"/>
      </c:barChart>
      <c:catAx>
        <c:axId val="641855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641853728"/>
        <c:crosses val="autoZero"/>
        <c:auto val="1"/>
        <c:lblAlgn val="ctr"/>
        <c:lblOffset val="100"/>
        <c:noMultiLvlLbl val="0"/>
      </c:catAx>
      <c:valAx>
        <c:axId val="641853728"/>
        <c:scaling>
          <c:orientation val="minMax"/>
        </c:scaling>
        <c:delete val="1"/>
        <c:axPos val="b"/>
        <c:numFmt formatCode="_(* #,##0.00_);_(* \(#,##0.00\);_(* &quot;-&quot;??_);_(@_)" sourceLinked="1"/>
        <c:majorTickMark val="none"/>
        <c:minorTickMark val="none"/>
        <c:tickLblPos val="nextTo"/>
        <c:crossAx val="6418558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n-US"/>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('Julio - Sept. 2022'!$B$80,'Julio - Sept. 2022'!$B$78)</c:f>
              <c:strCache>
                <c:ptCount val="2"/>
                <c:pt idx="0">
                  <c:v>Ejecutado</c:v>
                </c:pt>
                <c:pt idx="1">
                  <c:v>Programado</c:v>
                </c:pt>
              </c:strCache>
            </c:strRef>
          </c:cat>
          <c:val>
            <c:numRef>
              <c:f>('Julio - Sept. 2022'!$C$80,'Julio - Sept. 2022'!$C$78)</c:f>
              <c:numCache>
                <c:formatCode>#,##0</c:formatCode>
                <c:ptCount val="2"/>
                <c:pt idx="0">
                  <c:v>71287</c:v>
                </c:pt>
                <c:pt idx="1">
                  <c:v>53401</c:v>
                </c:pt>
              </c:numCache>
            </c:numRef>
          </c:val>
          <c:extLst>
            <c:ext xmlns:c16="http://schemas.microsoft.com/office/drawing/2014/chart" uri="{C3380CC4-5D6E-409C-BE32-E72D297353CC}">
              <c16:uniqueId val="{00000000-860C-4212-B94E-F003DED616AC}"/>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n-US"/>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39722222222222214"/>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B37-4C83-8B3C-B2C77745BDAB}"/>
                </c:ext>
              </c:extLst>
            </c:dLbl>
            <c:dLbl>
              <c:idx val="1"/>
              <c:layout>
                <c:manualLayout>
                  <c:x val="0.39444444444444443"/>
                  <c:y val="-4.8194325834775998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B37-4C83-8B3C-B2C77745BDA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Julio - Sept.'!$C$40:$D$40</c:f>
              <c:strCache>
                <c:ptCount val="2"/>
                <c:pt idx="0">
                  <c:v>Ejecutado</c:v>
                </c:pt>
                <c:pt idx="1">
                  <c:v>Programado</c:v>
                </c:pt>
              </c:strCache>
            </c:strRef>
          </c:cat>
          <c:val>
            <c:numRef>
              <c:f>'Calculos Julio - Sept.'!$C$42:$D$42</c:f>
              <c:numCache>
                <c:formatCode>_(* #,##0_);_(* \(#,##0\);_(* "-"??_);_(@_)</c:formatCode>
                <c:ptCount val="2"/>
                <c:pt idx="0">
                  <c:v>406</c:v>
                </c:pt>
                <c:pt idx="1">
                  <c:v>407</c:v>
                </c:pt>
              </c:numCache>
            </c:numRef>
          </c:val>
          <c:extLst>
            <c:ext xmlns:c16="http://schemas.microsoft.com/office/drawing/2014/chart" uri="{C3380CC4-5D6E-409C-BE32-E72D297353CC}">
              <c16:uniqueId val="{00000002-EB37-4C83-8B3C-B2C77745BDAB}"/>
            </c:ext>
          </c:extLst>
        </c:ser>
        <c:dLbls>
          <c:dLblPos val="ctr"/>
          <c:showLegendKey val="0"/>
          <c:showVal val="1"/>
          <c:showCatName val="0"/>
          <c:showSerName val="0"/>
          <c:showPercent val="0"/>
          <c:showBubbleSize val="0"/>
        </c:dLbls>
        <c:gapWidth val="150"/>
        <c:overlap val="100"/>
        <c:axId val="576782992"/>
        <c:axId val="576784656"/>
      </c:barChart>
      <c:catAx>
        <c:axId val="5767829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576784656"/>
        <c:crosses val="autoZero"/>
        <c:auto val="1"/>
        <c:lblAlgn val="ctr"/>
        <c:lblOffset val="100"/>
        <c:noMultiLvlLbl val="0"/>
      </c:catAx>
      <c:valAx>
        <c:axId val="576784656"/>
        <c:scaling>
          <c:orientation val="minMax"/>
        </c:scaling>
        <c:delete val="1"/>
        <c:axPos val="b"/>
        <c:numFmt formatCode="_(* #,##0_);_(* \(#,##0\);_(* &quot;-&quot;??_);_(@_)" sourceLinked="1"/>
        <c:majorTickMark val="none"/>
        <c:minorTickMark val="none"/>
        <c:tickLblPos val="nextTo"/>
        <c:crossAx val="5767829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25207074693728204"/>
                  <c:y val="-1.0593212030351819E-1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61-4E54-AE2D-9960E2D827F7}"/>
                </c:ext>
              </c:extLst>
            </c:dLbl>
            <c:dLbl>
              <c:idx val="1"/>
              <c:layout>
                <c:manualLayout>
                  <c:x val="0.39166666666666666"/>
                  <c:y val="-4.2437781360066642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61-4E54-AE2D-9960E2D827F7}"/>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Julio - Sept.'!$C$32:$D$32</c:f>
              <c:strCache>
                <c:ptCount val="2"/>
                <c:pt idx="0">
                  <c:v>Ejecutado</c:v>
                </c:pt>
                <c:pt idx="1">
                  <c:v>Programado</c:v>
                </c:pt>
              </c:strCache>
            </c:strRef>
          </c:cat>
          <c:val>
            <c:numRef>
              <c:f>'Calculos Julio - Sept.'!$C$35:$D$35</c:f>
              <c:numCache>
                <c:formatCode>_(* #,##0.00_);_(* \(#,##0.00\);_(* "-"??_);_(@_)</c:formatCode>
                <c:ptCount val="2"/>
                <c:pt idx="0">
                  <c:v>51781843.560000002</c:v>
                </c:pt>
                <c:pt idx="1">
                  <c:v>50200156</c:v>
                </c:pt>
              </c:numCache>
            </c:numRef>
          </c:val>
          <c:extLst>
            <c:ext xmlns:c16="http://schemas.microsoft.com/office/drawing/2014/chart" uri="{C3380CC4-5D6E-409C-BE32-E72D297353CC}">
              <c16:uniqueId val="{00000002-5761-4E54-AE2D-9960E2D827F7}"/>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17014447978335856"/>
                  <c:y val="-4.629463435108812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4C4-4CAB-B9BD-A11EDE03C2E3}"/>
                </c:ext>
              </c:extLst>
            </c:dLbl>
            <c:dLbl>
              <c:idx val="1"/>
              <c:layout>
                <c:manualLayout>
                  <c:x val="0.40191964260044971"/>
                  <c:y val="-4.629463435108865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4C4-4CAB-B9BD-A11EDE03C2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Julio - Sept.'!$C$40:$D$40</c:f>
              <c:strCache>
                <c:ptCount val="2"/>
                <c:pt idx="0">
                  <c:v>Ejecutado</c:v>
                </c:pt>
                <c:pt idx="1">
                  <c:v>Programado</c:v>
                </c:pt>
              </c:strCache>
            </c:strRef>
          </c:cat>
          <c:val>
            <c:numRef>
              <c:f>'Calculos Julio - Sept.'!$C$43:$D$43</c:f>
              <c:numCache>
                <c:formatCode>_(* #,##0_);_(* \(#,##0\);_(* "-"??_);_(@_)</c:formatCode>
                <c:ptCount val="2"/>
                <c:pt idx="0">
                  <c:v>340</c:v>
                </c:pt>
                <c:pt idx="1">
                  <c:v>344</c:v>
                </c:pt>
              </c:numCache>
            </c:numRef>
          </c:val>
          <c:extLst>
            <c:ext xmlns:c16="http://schemas.microsoft.com/office/drawing/2014/chart" uri="{C3380CC4-5D6E-409C-BE32-E72D297353CC}">
              <c16:uniqueId val="{00000002-14C4-4CAB-B9BD-A11EDE03C2E3}"/>
            </c:ext>
          </c:extLst>
        </c:ser>
        <c:dLbls>
          <c:dLblPos val="ctr"/>
          <c:showLegendKey val="0"/>
          <c:showVal val="1"/>
          <c:showCatName val="0"/>
          <c:showSerName val="0"/>
          <c:showPercent val="0"/>
          <c:showBubbleSize val="0"/>
        </c:dLbls>
        <c:gapWidth val="150"/>
        <c:overlap val="10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n-US"/>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('Julio - Sept. 2022'!$B$99,'Julio - Sept. 2022'!$B$97)</c:f>
              <c:strCache>
                <c:ptCount val="2"/>
                <c:pt idx="0">
                  <c:v>Ejecutado</c:v>
                </c:pt>
                <c:pt idx="1">
                  <c:v>Programado</c:v>
                </c:pt>
              </c:strCache>
            </c:strRef>
          </c:cat>
          <c:val>
            <c:numRef>
              <c:f>('Julio - Sept. 2022'!$C$99,'Julio - Sept. 2022'!$C$97)</c:f>
              <c:numCache>
                <c:formatCode>"$"#,##0.00</c:formatCode>
                <c:ptCount val="2"/>
                <c:pt idx="0">
                  <c:v>26659422.890000001</c:v>
                </c:pt>
                <c:pt idx="1">
                  <c:v>45255235</c:v>
                </c:pt>
              </c:numCache>
            </c:numRef>
          </c:val>
          <c:extLst>
            <c:ext xmlns:c16="http://schemas.microsoft.com/office/drawing/2014/chart" uri="{C3380CC4-5D6E-409C-BE32-E72D297353CC}">
              <c16:uniqueId val="{00000000-2B79-4BC3-9B86-FDDD8300A07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n-US"/>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n-US"/>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('Julio - Sept. 2022'!$B$107,'Julio - Sept. 2022'!$B$105)</c:f>
              <c:strCache>
                <c:ptCount val="2"/>
                <c:pt idx="0">
                  <c:v>Ejecutado</c:v>
                </c:pt>
                <c:pt idx="1">
                  <c:v>Programado</c:v>
                </c:pt>
              </c:strCache>
            </c:strRef>
          </c:cat>
          <c:val>
            <c:numRef>
              <c:f>('Julio - Sept. 2022'!$C$107,'Julio - Sept. 2022'!$C$105)</c:f>
              <c:numCache>
                <c:formatCode>#,##0</c:formatCode>
                <c:ptCount val="2"/>
                <c:pt idx="0">
                  <c:v>406</c:v>
                </c:pt>
                <c:pt idx="1">
                  <c:v>407</c:v>
                </c:pt>
              </c:numCache>
            </c:numRef>
          </c:val>
          <c:extLst>
            <c:ext xmlns:c16="http://schemas.microsoft.com/office/drawing/2014/chart" uri="{C3380CC4-5D6E-409C-BE32-E72D297353CC}">
              <c16:uniqueId val="{00000000-6479-4FD0-8C5F-6AFA9916F84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n-US"/>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n-US"/>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('Julio - Sept. 2022'!$B$126,'Julio - Sept. 2022'!$B$124)</c:f>
              <c:strCache>
                <c:ptCount val="2"/>
                <c:pt idx="0">
                  <c:v>Ejecutado</c:v>
                </c:pt>
                <c:pt idx="1">
                  <c:v>Programado</c:v>
                </c:pt>
              </c:strCache>
            </c:strRef>
          </c:cat>
          <c:val>
            <c:numRef>
              <c:f>('Julio - Sept. 2022'!$C$126,'Julio - Sept. 2022'!$C$124)</c:f>
              <c:numCache>
                <c:formatCode>"$"#,##0.00</c:formatCode>
                <c:ptCount val="2"/>
                <c:pt idx="0">
                  <c:v>51781843.560000002</c:v>
                </c:pt>
                <c:pt idx="1">
                  <c:v>50200156</c:v>
                </c:pt>
              </c:numCache>
            </c:numRef>
          </c:val>
          <c:extLst>
            <c:ext xmlns:c16="http://schemas.microsoft.com/office/drawing/2014/chart" uri="{C3380CC4-5D6E-409C-BE32-E72D297353CC}">
              <c16:uniqueId val="{00000000-11C5-4BA0-872C-D8524D6F5F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n-US"/>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n-US"/>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('Julio - Sept. 2022'!$B$134,'Julio - Sept. 2022'!$B$132)</c:f>
              <c:strCache>
                <c:ptCount val="2"/>
                <c:pt idx="0">
                  <c:v>Ejecutado</c:v>
                </c:pt>
                <c:pt idx="1">
                  <c:v>Programado</c:v>
                </c:pt>
              </c:strCache>
            </c:strRef>
          </c:cat>
          <c:val>
            <c:numRef>
              <c:f>('Julio - Sept. 2022'!$C$134,'Julio - Sept. 2022'!$C$132)</c:f>
              <c:numCache>
                <c:formatCode>#,##0</c:formatCode>
                <c:ptCount val="2"/>
                <c:pt idx="0">
                  <c:v>340</c:v>
                </c:pt>
                <c:pt idx="1">
                  <c:v>344</c:v>
                </c:pt>
              </c:numCache>
            </c:numRef>
          </c:val>
          <c:extLst>
            <c:ext xmlns:c16="http://schemas.microsoft.com/office/drawing/2014/chart" uri="{C3380CC4-5D6E-409C-BE32-E72D297353CC}">
              <c16:uniqueId val="{00000000-DF26-4A46-9319-406789AF20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n-US"/>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1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4419615761531138"/>
          <c:y val="2.047428362880754E-2"/>
        </c:manualLayout>
      </c:layout>
      <c:overlay val="0"/>
      <c:spPr>
        <a:noFill/>
        <a:ln>
          <a:noFill/>
        </a:ln>
        <a:effectLst/>
      </c:spPr>
      <c:txPr>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2683467408077726"/>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n-US"/>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808-4339-A147-900B269FE5E8}"/>
                </c:ext>
              </c:extLst>
            </c:dLbl>
            <c:dLbl>
              <c:idx val="1"/>
              <c:layout>
                <c:manualLayout>
                  <c:x val="0.40262360238271289"/>
                  <c:y val="-8.6899314724611765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n-US"/>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808-4339-A147-900B269FE5E8}"/>
                </c:ext>
              </c:extLst>
            </c:dLbl>
            <c:dLbl>
              <c:idx val="2"/>
              <c:layout>
                <c:manualLayout>
                  <c:x val="0.4051642045339327"/>
                  <c:y val="-9.0534971042048357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n-US"/>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808-4339-A147-900B269FE5E8}"/>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Julio - Sept.'!$B$22:$B$24</c:f>
              <c:strCache>
                <c:ptCount val="3"/>
                <c:pt idx="0">
                  <c:v>Ejecutado</c:v>
                </c:pt>
                <c:pt idx="1">
                  <c:v>Vigente</c:v>
                </c:pt>
                <c:pt idx="2">
                  <c:v>Inicial</c:v>
                </c:pt>
              </c:strCache>
            </c:strRef>
          </c:cat>
          <c:val>
            <c:numRef>
              <c:f>'Calculos Julio - Sept.'!$C$22:$C$24</c:f>
              <c:numCache>
                <c:formatCode>_(* #,##0.00_);_(* \(#,##0.00\);_(* "-"??_);_(@_)</c:formatCode>
                <c:ptCount val="3"/>
                <c:pt idx="0">
                  <c:v>246491089.08000001</c:v>
                </c:pt>
                <c:pt idx="1">
                  <c:v>1094220384</c:v>
                </c:pt>
                <c:pt idx="2">
                  <c:v>1094220384</c:v>
                </c:pt>
              </c:numCache>
            </c:numRef>
          </c:val>
          <c:extLst>
            <c:ext xmlns:c16="http://schemas.microsoft.com/office/drawing/2014/chart" uri="{C3380CC4-5D6E-409C-BE32-E72D297353CC}">
              <c16:uniqueId val="{00000003-9808-4339-A147-900B269FE5E8}"/>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title>
    <c:autoTitleDeleted val="0"/>
    <c:plotArea>
      <c:layout/>
      <c:barChart>
        <c:barDir val="col"/>
        <c:grouping val="stacked"/>
        <c:varyColors val="0"/>
        <c:ser>
          <c:idx val="0"/>
          <c:order val="0"/>
          <c:spPr>
            <a:solidFill>
              <a:schemeClr val="accent1"/>
            </a:solidFill>
            <a:ln>
              <a:noFill/>
            </a:ln>
            <a:effectLst/>
          </c:spPr>
          <c:invertIfNegative val="0"/>
          <c:dLbls>
            <c:dLbl>
              <c:idx val="0"/>
              <c:layout>
                <c:manualLayout>
                  <c:x val="5.0449137143385109E-3"/>
                  <c:y val="-0.376569242404021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1B9-4EEA-A4FD-2BFFC5F5572D}"/>
                </c:ext>
              </c:extLst>
            </c:dLbl>
            <c:dLbl>
              <c:idx val="1"/>
              <c:layout>
                <c:manualLayout>
                  <c:x val="-3.2669445731053117E-4"/>
                  <c:y val="-0.1531397417460739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1B9-4EEA-A4FD-2BFFC5F5572D}"/>
                </c:ext>
              </c:extLst>
            </c:dLbl>
            <c:dLbl>
              <c:idx val="2"/>
              <c:layout>
                <c:manualLayout>
                  <c:x val="0"/>
                  <c:y val="-0.1515797324050980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1B9-4EEA-A4FD-2BFFC5F5572D}"/>
                </c:ext>
              </c:extLst>
            </c:dLbl>
            <c:dLbl>
              <c:idx val="3"/>
              <c:layout>
                <c:manualLayout>
                  <c:x val="-2.6143790849673201E-3"/>
                  <c:y val="-0.1544284811830355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84D-4EBB-BDC4-2E7C94B95319}"/>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('Calculos Julio - Sept.'!$F$3:$I$3,'Calculos Julio - Sept.'!$G$3)</c15:sqref>
                  </c15:fullRef>
                </c:ext>
              </c:extLst>
              <c:f>'Calculos Julio - Sept.'!$F$3:$I$3</c:f>
              <c:strCache>
                <c:ptCount val="4"/>
                <c:pt idx="0">
                  <c:v>Meta 2022</c:v>
                </c:pt>
                <c:pt idx="1">
                  <c:v>T1</c:v>
                </c:pt>
                <c:pt idx="2">
                  <c:v>T2</c:v>
                </c:pt>
                <c:pt idx="3">
                  <c:v>T3</c:v>
                </c:pt>
              </c:strCache>
            </c:strRef>
          </c:cat>
          <c:val>
            <c:numRef>
              <c:extLst>
                <c:ext xmlns:c15="http://schemas.microsoft.com/office/drawing/2012/chart" uri="{02D57815-91ED-43cb-92C2-25804820EDAC}">
                  <c15:fullRef>
                    <c15:sqref>('Calculos Julio - Sept.'!$F$4:$I$4,'Calculos Julio - Sept.'!$G$4)</c15:sqref>
                  </c15:fullRef>
                </c:ext>
              </c:extLst>
              <c:f>'Calculos Julio - Sept.'!$F$4:$I$4</c:f>
              <c:numCache>
                <c:formatCode>0.0%</c:formatCode>
                <c:ptCount val="4"/>
                <c:pt idx="0" formatCode="0%">
                  <c:v>0.65</c:v>
                </c:pt>
                <c:pt idx="1">
                  <c:v>0.59799469360216517</c:v>
                </c:pt>
                <c:pt idx="2">
                  <c:v>0.59706026511045474</c:v>
                </c:pt>
                <c:pt idx="3">
                  <c:v>0.59754121019686346</c:v>
                </c:pt>
              </c:numCache>
            </c:numRef>
          </c:val>
          <c:extLst>
            <c:ext xmlns:c16="http://schemas.microsoft.com/office/drawing/2014/chart" uri="{C3380CC4-5D6E-409C-BE32-E72D297353CC}">
              <c16:uniqueId val="{00000003-81B9-4EEA-A4FD-2BFFC5F5572D}"/>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crossAx val="163562192"/>
        <c:crosses val="autoZero"/>
        <c:auto val="0"/>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title>
    <c:autoTitleDeleted val="0"/>
    <c:plotArea>
      <c:layout/>
      <c:barChart>
        <c:barDir val="col"/>
        <c:grouping val="stacked"/>
        <c:varyColors val="0"/>
        <c:ser>
          <c:idx val="0"/>
          <c:order val="0"/>
          <c:spPr>
            <a:solidFill>
              <a:schemeClr val="accent1"/>
            </a:solidFill>
            <a:ln>
              <a:noFill/>
            </a:ln>
            <a:effectLst/>
          </c:spPr>
          <c:invertIfNegative val="0"/>
          <c:dLbls>
            <c:dLbl>
              <c:idx val="0"/>
              <c:layout>
                <c:manualLayout>
                  <c:x val="-1.8542896981627297E-3"/>
                  <c:y val="-0.2633076733243053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2B5-42BF-AE07-AD37449347E6}"/>
                </c:ext>
              </c:extLst>
            </c:dLbl>
            <c:dLbl>
              <c:idx val="1"/>
              <c:layout>
                <c:manualLayout>
                  <c:x val="3.2939632545932714E-3"/>
                  <c:y val="-0.3057280854743749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2B5-42BF-AE07-AD37449347E6}"/>
                </c:ext>
              </c:extLst>
            </c:dLbl>
            <c:dLbl>
              <c:idx val="2"/>
              <c:layout>
                <c:manualLayout>
                  <c:x val="-3.5013247086897021E-3"/>
                  <c:y val="-0.3329264029891927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2B5-42BF-AE07-AD37449347E6}"/>
                </c:ext>
              </c:extLst>
            </c:dLbl>
            <c:dLbl>
              <c:idx val="3"/>
              <c:layout>
                <c:manualLayout>
                  <c:x val="0"/>
                  <c:y val="-0.344074668609986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26E-495B-BA1C-B63D6B3F9A69}"/>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Julio - Sept.'!$F$3:$I$3</c:f>
              <c:strCache>
                <c:ptCount val="4"/>
                <c:pt idx="0">
                  <c:v>Meta 2022</c:v>
                </c:pt>
                <c:pt idx="1">
                  <c:v>T1</c:v>
                </c:pt>
                <c:pt idx="2">
                  <c:v>T2</c:v>
                </c:pt>
                <c:pt idx="3">
                  <c:v>T3</c:v>
                </c:pt>
              </c:strCache>
            </c:strRef>
          </c:cat>
          <c:val>
            <c:numRef>
              <c:f>'Calculos Julio - Sept.'!$F$6:$I$6</c:f>
              <c:numCache>
                <c:formatCode>0.0%</c:formatCode>
                <c:ptCount val="4"/>
                <c:pt idx="0" formatCode="0%">
                  <c:v>0.55000000000000004</c:v>
                </c:pt>
                <c:pt idx="1">
                  <c:v>0.67821782178217827</c:v>
                </c:pt>
                <c:pt idx="2">
                  <c:v>0.76167076167076164</c:v>
                </c:pt>
                <c:pt idx="3">
                  <c:v>0.80541871921182262</c:v>
                </c:pt>
              </c:numCache>
            </c:numRef>
          </c:val>
          <c:extLst>
            <c:ext xmlns:c16="http://schemas.microsoft.com/office/drawing/2014/chart" uri="{C3380CC4-5D6E-409C-BE32-E72D297353CC}">
              <c16:uniqueId val="{00000003-E2B5-42BF-AE07-AD37449347E6}"/>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n-US"/>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9.xml"/><Relationship Id="rId3" Type="http://schemas.openxmlformats.org/officeDocument/2006/relationships/chart" Target="../charts/chart14.xml"/><Relationship Id="rId7" Type="http://schemas.openxmlformats.org/officeDocument/2006/relationships/chart" Target="../charts/chart18.xml"/><Relationship Id="rId2" Type="http://schemas.openxmlformats.org/officeDocument/2006/relationships/chart" Target="../charts/chart13.xml"/><Relationship Id="rId1" Type="http://schemas.openxmlformats.org/officeDocument/2006/relationships/chart" Target="../charts/chart12.xml"/><Relationship Id="rId6" Type="http://schemas.openxmlformats.org/officeDocument/2006/relationships/chart" Target="../charts/chart17.xml"/><Relationship Id="rId11" Type="http://schemas.openxmlformats.org/officeDocument/2006/relationships/chart" Target="../charts/chart22.xml"/><Relationship Id="rId5" Type="http://schemas.openxmlformats.org/officeDocument/2006/relationships/chart" Target="../charts/chart16.xml"/><Relationship Id="rId10" Type="http://schemas.openxmlformats.org/officeDocument/2006/relationships/chart" Target="../charts/chart21.xml"/><Relationship Id="rId4" Type="http://schemas.openxmlformats.org/officeDocument/2006/relationships/chart" Target="../charts/chart15.xml"/><Relationship Id="rId9" Type="http://schemas.openxmlformats.org/officeDocument/2006/relationships/chart" Target="../charts/chart20.xml"/></Relationships>
</file>

<file path=xl/drawings/drawing1.xml><?xml version="1.0" encoding="utf-8"?>
<xdr:wsDr xmlns:xdr="http://schemas.openxmlformats.org/drawingml/2006/spreadsheetDrawing" xmlns:a="http://schemas.openxmlformats.org/drawingml/2006/main">
  <xdr:twoCellAnchor>
    <xdr:from>
      <xdr:col>4</xdr:col>
      <xdr:colOff>0</xdr:colOff>
      <xdr:row>68</xdr:row>
      <xdr:rowOff>0</xdr:rowOff>
    </xdr:from>
    <xdr:to>
      <xdr:col>4</xdr:col>
      <xdr:colOff>4924425</xdr:colOff>
      <xdr:row>73</xdr:row>
      <xdr:rowOff>285750</xdr:rowOff>
    </xdr:to>
    <xdr:graphicFrame macro="">
      <xdr:nvGraphicFramePr>
        <xdr:cNvPr id="4" name="Gráfico 3">
          <a:extLst>
            <a:ext uri="{FF2B5EF4-FFF2-40B4-BE49-F238E27FC236}">
              <a16:creationId xmlns:a16="http://schemas.microsoft.com/office/drawing/2014/main" id="{12922255-FAB6-4934-AD4F-7F7EAF10A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76</xdr:row>
      <xdr:rowOff>0</xdr:rowOff>
    </xdr:from>
    <xdr:to>
      <xdr:col>4</xdr:col>
      <xdr:colOff>4924425</xdr:colOff>
      <xdr:row>81</xdr:row>
      <xdr:rowOff>285750</xdr:rowOff>
    </xdr:to>
    <xdr:graphicFrame macro="">
      <xdr:nvGraphicFramePr>
        <xdr:cNvPr id="5" name="Gráfico 4">
          <a:extLst>
            <a:ext uri="{FF2B5EF4-FFF2-40B4-BE49-F238E27FC236}">
              <a16:creationId xmlns:a16="http://schemas.microsoft.com/office/drawing/2014/main" id="{CE2D324B-92B5-47D6-A64C-D4F82F5EF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95</xdr:row>
      <xdr:rowOff>0</xdr:rowOff>
    </xdr:from>
    <xdr:to>
      <xdr:col>4</xdr:col>
      <xdr:colOff>4924425</xdr:colOff>
      <xdr:row>100</xdr:row>
      <xdr:rowOff>285750</xdr:rowOff>
    </xdr:to>
    <xdr:graphicFrame macro="">
      <xdr:nvGraphicFramePr>
        <xdr:cNvPr id="6" name="Gráfico 5">
          <a:extLst>
            <a:ext uri="{FF2B5EF4-FFF2-40B4-BE49-F238E27FC236}">
              <a16:creationId xmlns:a16="http://schemas.microsoft.com/office/drawing/2014/main" id="{16B9D132-284F-4DF7-8BBB-2B2527803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103</xdr:row>
      <xdr:rowOff>0</xdr:rowOff>
    </xdr:from>
    <xdr:to>
      <xdr:col>4</xdr:col>
      <xdr:colOff>4924425</xdr:colOff>
      <xdr:row>108</xdr:row>
      <xdr:rowOff>285750</xdr:rowOff>
    </xdr:to>
    <xdr:graphicFrame macro="">
      <xdr:nvGraphicFramePr>
        <xdr:cNvPr id="7" name="Gráfico 6">
          <a:extLst>
            <a:ext uri="{FF2B5EF4-FFF2-40B4-BE49-F238E27FC236}">
              <a16:creationId xmlns:a16="http://schemas.microsoft.com/office/drawing/2014/main" id="{A8A2EBEB-3771-474A-8E3C-04BA365BF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122</xdr:row>
      <xdr:rowOff>0</xdr:rowOff>
    </xdr:from>
    <xdr:to>
      <xdr:col>4</xdr:col>
      <xdr:colOff>4924425</xdr:colOff>
      <xdr:row>127</xdr:row>
      <xdr:rowOff>285750</xdr:rowOff>
    </xdr:to>
    <xdr:graphicFrame macro="">
      <xdr:nvGraphicFramePr>
        <xdr:cNvPr id="11" name="Gráfico 10">
          <a:extLst>
            <a:ext uri="{FF2B5EF4-FFF2-40B4-BE49-F238E27FC236}">
              <a16:creationId xmlns:a16="http://schemas.microsoft.com/office/drawing/2014/main" id="{1D187691-E3F3-4B5D-BAA4-463FB33B7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130</xdr:row>
      <xdr:rowOff>0</xdr:rowOff>
    </xdr:from>
    <xdr:to>
      <xdr:col>4</xdr:col>
      <xdr:colOff>4924425</xdr:colOff>
      <xdr:row>135</xdr:row>
      <xdr:rowOff>285750</xdr:rowOff>
    </xdr:to>
    <xdr:graphicFrame macro="">
      <xdr:nvGraphicFramePr>
        <xdr:cNvPr id="12" name="Gráfico 11">
          <a:extLst>
            <a:ext uri="{FF2B5EF4-FFF2-40B4-BE49-F238E27FC236}">
              <a16:creationId xmlns:a16="http://schemas.microsoft.com/office/drawing/2014/main" id="{27B465BC-DE25-49B1-AD4E-156E15C9D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48491</xdr:colOff>
      <xdr:row>11</xdr:row>
      <xdr:rowOff>48490</xdr:rowOff>
    </xdr:from>
    <xdr:to>
      <xdr:col>4</xdr:col>
      <xdr:colOff>4933950</xdr:colOff>
      <xdr:row>18</xdr:row>
      <xdr:rowOff>249381</xdr:rowOff>
    </xdr:to>
    <xdr:graphicFrame macro="">
      <xdr:nvGraphicFramePr>
        <xdr:cNvPr id="19" name="Gráfico 18">
          <a:extLst>
            <a:ext uri="{FF2B5EF4-FFF2-40B4-BE49-F238E27FC236}">
              <a16:creationId xmlns:a16="http://schemas.microsoft.com/office/drawing/2014/main" id="{F4EF570F-2F6B-4FA5-902B-FF1689CFBF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63500</xdr:colOff>
      <xdr:row>23</xdr:row>
      <xdr:rowOff>57150</xdr:rowOff>
    </xdr:from>
    <xdr:to>
      <xdr:col>4</xdr:col>
      <xdr:colOff>4921250</xdr:colOff>
      <xdr:row>30</xdr:row>
      <xdr:rowOff>171450</xdr:rowOff>
    </xdr:to>
    <xdr:graphicFrame macro="">
      <xdr:nvGraphicFramePr>
        <xdr:cNvPr id="18" name="Gráfico 17">
          <a:extLst>
            <a:ext uri="{FF2B5EF4-FFF2-40B4-BE49-F238E27FC236}">
              <a16:creationId xmlns:a16="http://schemas.microsoft.com/office/drawing/2014/main" id="{340DF63E-8DA8-4EB5-848A-4A4AB15312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57150</xdr:colOff>
      <xdr:row>39</xdr:row>
      <xdr:rowOff>50800</xdr:rowOff>
    </xdr:from>
    <xdr:to>
      <xdr:col>4</xdr:col>
      <xdr:colOff>4913312</xdr:colOff>
      <xdr:row>46</xdr:row>
      <xdr:rowOff>152400</xdr:rowOff>
    </xdr:to>
    <xdr:graphicFrame macro="">
      <xdr:nvGraphicFramePr>
        <xdr:cNvPr id="23" name="Gráfico 22">
          <a:extLst>
            <a:ext uri="{FF2B5EF4-FFF2-40B4-BE49-F238E27FC236}">
              <a16:creationId xmlns:a16="http://schemas.microsoft.com/office/drawing/2014/main" id="{4B6A8547-B38B-4903-ABCE-F90654C27D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88900</xdr:colOff>
      <xdr:row>31</xdr:row>
      <xdr:rowOff>69850</xdr:rowOff>
    </xdr:from>
    <xdr:to>
      <xdr:col>4</xdr:col>
      <xdr:colOff>4929187</xdr:colOff>
      <xdr:row>38</xdr:row>
      <xdr:rowOff>161925</xdr:rowOff>
    </xdr:to>
    <xdr:graphicFrame macro="">
      <xdr:nvGraphicFramePr>
        <xdr:cNvPr id="29" name="Gráfico 28">
          <a:extLst>
            <a:ext uri="{FF2B5EF4-FFF2-40B4-BE49-F238E27FC236}">
              <a16:creationId xmlns:a16="http://schemas.microsoft.com/office/drawing/2014/main" id="{DCAE395E-B067-4E3D-B7E4-97E71DB3CE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63500</xdr:colOff>
      <xdr:row>47</xdr:row>
      <xdr:rowOff>63500</xdr:rowOff>
    </xdr:from>
    <xdr:to>
      <xdr:col>4</xdr:col>
      <xdr:colOff>4897437</xdr:colOff>
      <xdr:row>54</xdr:row>
      <xdr:rowOff>165100</xdr:rowOff>
    </xdr:to>
    <xdr:graphicFrame macro="">
      <xdr:nvGraphicFramePr>
        <xdr:cNvPr id="33" name="Gráfico 32">
          <a:extLst>
            <a:ext uri="{FF2B5EF4-FFF2-40B4-BE49-F238E27FC236}">
              <a16:creationId xmlns:a16="http://schemas.microsoft.com/office/drawing/2014/main" id="{35FB5795-C667-45E9-B4D9-7957A127BD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68580</xdr:colOff>
      <xdr:row>19</xdr:row>
      <xdr:rowOff>33617</xdr:rowOff>
    </xdr:from>
    <xdr:to>
      <xdr:col>8</xdr:col>
      <xdr:colOff>320040</xdr:colOff>
      <xdr:row>25</xdr:row>
      <xdr:rowOff>11205</xdr:rowOff>
    </xdr:to>
    <xdr:graphicFrame macro="">
      <xdr:nvGraphicFramePr>
        <xdr:cNvPr id="2" name="Gráfico 1">
          <a:extLst>
            <a:ext uri="{FF2B5EF4-FFF2-40B4-BE49-F238E27FC236}">
              <a16:creationId xmlns:a16="http://schemas.microsoft.com/office/drawing/2014/main" id="{153BC49F-BF2D-4CF3-B3B6-53EF80300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236220</xdr:colOff>
      <xdr:row>7</xdr:row>
      <xdr:rowOff>64770</xdr:rowOff>
    </xdr:from>
    <xdr:to>
      <xdr:col>2</xdr:col>
      <xdr:colOff>1249680</xdr:colOff>
      <xdr:row>17</xdr:row>
      <xdr:rowOff>60960</xdr:rowOff>
    </xdr:to>
    <xdr:graphicFrame macro="">
      <xdr:nvGraphicFramePr>
        <xdr:cNvPr id="3" name="Gráfico 2">
          <a:extLst>
            <a:ext uri="{FF2B5EF4-FFF2-40B4-BE49-F238E27FC236}">
              <a16:creationId xmlns:a16="http://schemas.microsoft.com/office/drawing/2014/main" id="{C5E3FCCA-02B6-407C-B50A-1EE94AF803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1333500</xdr:colOff>
      <xdr:row>7</xdr:row>
      <xdr:rowOff>68580</xdr:rowOff>
    </xdr:from>
    <xdr:to>
      <xdr:col>5</xdr:col>
      <xdr:colOff>441960</xdr:colOff>
      <xdr:row>17</xdr:row>
      <xdr:rowOff>60960</xdr:rowOff>
    </xdr:to>
    <xdr:graphicFrame macro="">
      <xdr:nvGraphicFramePr>
        <xdr:cNvPr id="4" name="Gráfico 3">
          <a:extLst>
            <a:ext uri="{FF2B5EF4-FFF2-40B4-BE49-F238E27FC236}">
              <a16:creationId xmlns:a16="http://schemas.microsoft.com/office/drawing/2014/main" id="{12D51E8E-B4E0-4D6A-BEBA-1479E9E60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640080</xdr:colOff>
      <xdr:row>7</xdr:row>
      <xdr:rowOff>95250</xdr:rowOff>
    </xdr:from>
    <xdr:to>
      <xdr:col>9</xdr:col>
      <xdr:colOff>1287780</xdr:colOff>
      <xdr:row>17</xdr:row>
      <xdr:rowOff>160020</xdr:rowOff>
    </xdr:to>
    <xdr:graphicFrame macro="">
      <xdr:nvGraphicFramePr>
        <xdr:cNvPr id="5" name="Gráfico 4">
          <a:extLst>
            <a:ext uri="{FF2B5EF4-FFF2-40B4-BE49-F238E27FC236}">
              <a16:creationId xmlns:a16="http://schemas.microsoft.com/office/drawing/2014/main" id="{B05687CF-D82D-466E-87B1-6F0E3BAFEB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91440</xdr:colOff>
      <xdr:row>7</xdr:row>
      <xdr:rowOff>106680</xdr:rowOff>
    </xdr:from>
    <xdr:to>
      <xdr:col>15</xdr:col>
      <xdr:colOff>68580</xdr:colOff>
      <xdr:row>17</xdr:row>
      <xdr:rowOff>99060</xdr:rowOff>
    </xdr:to>
    <xdr:graphicFrame macro="">
      <xdr:nvGraphicFramePr>
        <xdr:cNvPr id="6" name="Gráfico 5">
          <a:extLst>
            <a:ext uri="{FF2B5EF4-FFF2-40B4-BE49-F238E27FC236}">
              <a16:creationId xmlns:a16="http://schemas.microsoft.com/office/drawing/2014/main" id="{7F1782F0-4D7D-45FE-BF2C-706CC26B4A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235324</xdr:colOff>
      <xdr:row>29</xdr:row>
      <xdr:rowOff>15241</xdr:rowOff>
    </xdr:from>
    <xdr:to>
      <xdr:col>9</xdr:col>
      <xdr:colOff>677284</xdr:colOff>
      <xdr:row>33</xdr:row>
      <xdr:rowOff>301439</xdr:rowOff>
    </xdr:to>
    <xdr:graphicFrame macro="">
      <xdr:nvGraphicFramePr>
        <xdr:cNvPr id="7" name="Gráfico 6">
          <a:extLst>
            <a:ext uri="{FF2B5EF4-FFF2-40B4-BE49-F238E27FC236}">
              <a16:creationId xmlns:a16="http://schemas.microsoft.com/office/drawing/2014/main" id="{2088B198-6D3B-462C-9BAD-595874C84F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810857</xdr:colOff>
      <xdr:row>29</xdr:row>
      <xdr:rowOff>7621</xdr:rowOff>
    </xdr:from>
    <xdr:to>
      <xdr:col>15</xdr:col>
      <xdr:colOff>269837</xdr:colOff>
      <xdr:row>34</xdr:row>
      <xdr:rowOff>4483</xdr:rowOff>
    </xdr:to>
    <xdr:graphicFrame macro="">
      <xdr:nvGraphicFramePr>
        <xdr:cNvPr id="8" name="Gráfico 7">
          <a:extLst>
            <a:ext uri="{FF2B5EF4-FFF2-40B4-BE49-F238E27FC236}">
              <a16:creationId xmlns:a16="http://schemas.microsoft.com/office/drawing/2014/main" id="{68EE5751-80DA-4C6B-9C7F-E54C707F8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214256</xdr:colOff>
      <xdr:row>34</xdr:row>
      <xdr:rowOff>112285</xdr:rowOff>
    </xdr:from>
    <xdr:to>
      <xdr:col>9</xdr:col>
      <xdr:colOff>661147</xdr:colOff>
      <xdr:row>38</xdr:row>
      <xdr:rowOff>134472</xdr:rowOff>
    </xdr:to>
    <xdr:graphicFrame macro="">
      <xdr:nvGraphicFramePr>
        <xdr:cNvPr id="9" name="Gráfico 8">
          <a:extLst>
            <a:ext uri="{FF2B5EF4-FFF2-40B4-BE49-F238E27FC236}">
              <a16:creationId xmlns:a16="http://schemas.microsoft.com/office/drawing/2014/main" id="{8CAF3FE6-BA6E-4247-9A28-87DF2345CA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790687</xdr:colOff>
      <xdr:row>34</xdr:row>
      <xdr:rowOff>101302</xdr:rowOff>
    </xdr:from>
    <xdr:to>
      <xdr:col>15</xdr:col>
      <xdr:colOff>291353</xdr:colOff>
      <xdr:row>38</xdr:row>
      <xdr:rowOff>134470</xdr:rowOff>
    </xdr:to>
    <xdr:graphicFrame macro="">
      <xdr:nvGraphicFramePr>
        <xdr:cNvPr id="10" name="Gráfico 9">
          <a:extLst>
            <a:ext uri="{FF2B5EF4-FFF2-40B4-BE49-F238E27FC236}">
              <a16:creationId xmlns:a16="http://schemas.microsoft.com/office/drawing/2014/main" id="{A68A402B-54DA-405C-BFF0-CA6CD24266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224118</xdr:colOff>
      <xdr:row>39</xdr:row>
      <xdr:rowOff>54460</xdr:rowOff>
    </xdr:from>
    <xdr:to>
      <xdr:col>9</xdr:col>
      <xdr:colOff>649941</xdr:colOff>
      <xdr:row>43</xdr:row>
      <xdr:rowOff>11206</xdr:rowOff>
    </xdr:to>
    <xdr:graphicFrame macro="">
      <xdr:nvGraphicFramePr>
        <xdr:cNvPr id="11" name="Gráfico 10">
          <a:extLst>
            <a:ext uri="{FF2B5EF4-FFF2-40B4-BE49-F238E27FC236}">
              <a16:creationId xmlns:a16="http://schemas.microsoft.com/office/drawing/2014/main" id="{D35F7CF1-9EF9-40FD-9518-984462C1CA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794721</xdr:colOff>
      <xdr:row>39</xdr:row>
      <xdr:rowOff>57149</xdr:rowOff>
    </xdr:from>
    <xdr:to>
      <xdr:col>15</xdr:col>
      <xdr:colOff>257735</xdr:colOff>
      <xdr:row>42</xdr:row>
      <xdr:rowOff>483534</xdr:rowOff>
    </xdr:to>
    <xdr:graphicFrame macro="">
      <xdr:nvGraphicFramePr>
        <xdr:cNvPr id="12" name="Gráfico 11">
          <a:extLst>
            <a:ext uri="{FF2B5EF4-FFF2-40B4-BE49-F238E27FC236}">
              <a16:creationId xmlns:a16="http://schemas.microsoft.com/office/drawing/2014/main" id="{000CCAD3-2F76-44F0-BAF5-6A6BE62138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IN-OOEKBC5GBOF\Sync.1\obeato\Desktop\Estadistica%20Institucionales\Copia%20de%20Indicadores%20PPoR%20e%20informaciones%20esenciales%20%20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elo Lógico"/>
      <sheetName val="Relación"/>
      <sheetName val="Relación gráfica 2022"/>
      <sheetName val="Relación gráfica 2023"/>
      <sheetName val="Relación gráfica 2024"/>
      <sheetName val="Relación gráfica 2025"/>
      <sheetName val="Resultados"/>
      <sheetName val="Calculos de resultados"/>
      <sheetName val="Independientes"/>
      <sheetName val="Adultos Mayores activos"/>
      <sheetName val="Riesgo a dependencia"/>
      <sheetName val="Solicitan asilos"/>
    </sheetNames>
    <sheetDataSet>
      <sheetData sheetId="0"/>
      <sheetData sheetId="1"/>
      <sheetData sheetId="2"/>
      <sheetData sheetId="3"/>
      <sheetData sheetId="4"/>
      <sheetData sheetId="5"/>
      <sheetData sheetId="6">
        <row r="6">
          <cell r="H6">
            <v>0.59799469360216517</v>
          </cell>
          <cell r="J6">
            <v>0.59706026511045474</v>
          </cell>
          <cell r="L6">
            <v>0.59754121019686346</v>
          </cell>
        </row>
        <row r="7">
          <cell r="H7">
            <v>0.17896174863387979</v>
          </cell>
          <cell r="J7">
            <v>0.13941018766756033</v>
          </cell>
          <cell r="L7">
            <v>0.15549597855227881</v>
          </cell>
        </row>
        <row r="8">
          <cell r="H8">
            <v>0.67821782178217827</v>
          </cell>
          <cell r="J8">
            <v>0.76167076167076164</v>
          </cell>
          <cell r="L8">
            <v>0.80541871921182262</v>
          </cell>
        </row>
        <row r="9">
          <cell r="H9">
            <v>7.4343411207817983E-2</v>
          </cell>
          <cell r="J9">
            <v>5.167094783854604E-2</v>
          </cell>
          <cell r="L9">
            <v>6.5268683596967622E-2</v>
          </cell>
        </row>
      </sheetData>
      <sheetData sheetId="7"/>
      <sheetData sheetId="8"/>
      <sheetData sheetId="9"/>
      <sheetData sheetId="10"/>
      <sheetData sheetId="1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eme/themeOverride1.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2A338-0E4B-46C7-8F97-F3A0C340C0FA}">
  <sheetPr>
    <tabColor theme="7" tint="0.79998168889431442"/>
    <pageSetUpPr fitToPage="1"/>
  </sheetPr>
  <dimension ref="B1:H145"/>
  <sheetViews>
    <sheetView showGridLines="0" view="pageBreakPreview" topLeftCell="B21" zoomScale="90" zoomScaleNormal="120" zoomScaleSheetLayoutView="90" workbookViewId="0">
      <selection activeCell="L57" sqref="L57"/>
    </sheetView>
  </sheetViews>
  <sheetFormatPr defaultColWidth="11.42578125" defaultRowHeight="12.75" x14ac:dyDescent="0.2"/>
  <cols>
    <col min="1" max="1" width="3.5703125" style="25" customWidth="1"/>
    <col min="2" max="2" width="28.42578125" style="30" bestFit="1" customWidth="1"/>
    <col min="3" max="3" width="39.140625" style="30" customWidth="1"/>
    <col min="4" max="4" width="1.42578125" style="30" customWidth="1"/>
    <col min="5" max="5" width="75.28515625" style="30" customWidth="1"/>
    <col min="6" max="6" width="3.28515625" style="25" customWidth="1"/>
    <col min="7" max="16384" width="11.42578125" style="25"/>
  </cols>
  <sheetData>
    <row r="1" spans="2:8" s="24" customFormat="1" ht="55.5" customHeight="1" thickBot="1" x14ac:dyDescent="0.25">
      <c r="B1" s="65" t="s">
        <v>16</v>
      </c>
      <c r="C1" s="66"/>
      <c r="D1" s="66"/>
      <c r="E1" s="67"/>
    </row>
    <row r="2" spans="2:8" ht="18" customHeight="1" thickBot="1" x14ac:dyDescent="0.25">
      <c r="B2" s="68" t="s">
        <v>121</v>
      </c>
      <c r="C2" s="69"/>
      <c r="D2" s="69"/>
      <c r="E2" s="70"/>
    </row>
    <row r="3" spans="2:8" ht="18" customHeight="1" thickBot="1" x14ac:dyDescent="0.25">
      <c r="B3" s="71" t="s">
        <v>0</v>
      </c>
      <c r="C3" s="72"/>
      <c r="D3" s="72"/>
      <c r="E3" s="73"/>
    </row>
    <row r="4" spans="2:8" ht="25.5" customHeight="1" thickBot="1" x14ac:dyDescent="0.25">
      <c r="B4" s="26" t="s">
        <v>17</v>
      </c>
      <c r="C4" s="26" t="s">
        <v>1</v>
      </c>
      <c r="D4" s="27"/>
      <c r="E4" s="28" t="s">
        <v>2</v>
      </c>
    </row>
    <row r="5" spans="2:8" ht="25.5" customHeight="1" x14ac:dyDescent="0.2">
      <c r="B5" s="29" t="s">
        <v>18</v>
      </c>
      <c r="C5" s="29" t="s">
        <v>19</v>
      </c>
      <c r="E5" s="26" t="s">
        <v>20</v>
      </c>
    </row>
    <row r="6" spans="2:8" ht="25.5" customHeight="1" x14ac:dyDescent="0.2">
      <c r="B6" s="29" t="s">
        <v>21</v>
      </c>
      <c r="C6" s="29" t="s">
        <v>22</v>
      </c>
      <c r="E6" s="29"/>
    </row>
    <row r="7" spans="2:8" ht="25.5" customHeight="1" thickBot="1" x14ac:dyDescent="0.25">
      <c r="B7" s="29" t="s">
        <v>23</v>
      </c>
      <c r="C7" s="29" t="s">
        <v>24</v>
      </c>
      <c r="E7" s="136"/>
    </row>
    <row r="8" spans="2:8" ht="25.5" customHeight="1" x14ac:dyDescent="0.2">
      <c r="B8" s="29" t="s">
        <v>25</v>
      </c>
      <c r="C8" s="29" t="s">
        <v>26</v>
      </c>
      <c r="E8" s="26" t="s">
        <v>28</v>
      </c>
    </row>
    <row r="9" spans="2:8" ht="25.5" customHeight="1" x14ac:dyDescent="0.2">
      <c r="B9" s="29" t="s">
        <v>27</v>
      </c>
      <c r="C9" s="29" t="s">
        <v>3</v>
      </c>
      <c r="E9" s="29" t="s">
        <v>31</v>
      </c>
    </row>
    <row r="10" spans="2:8" ht="25.5" customHeight="1" thickBot="1" x14ac:dyDescent="0.25">
      <c r="B10" s="31" t="s">
        <v>29</v>
      </c>
      <c r="C10" s="31" t="s">
        <v>30</v>
      </c>
      <c r="D10" s="31"/>
      <c r="E10" s="31"/>
    </row>
    <row r="11" spans="2:8" ht="18" customHeight="1" thickBot="1" x14ac:dyDescent="0.25">
      <c r="B11" s="71" t="s">
        <v>32</v>
      </c>
      <c r="C11" s="72"/>
      <c r="D11" s="72"/>
      <c r="E11" s="73"/>
    </row>
    <row r="12" spans="2:8" ht="6" customHeight="1" x14ac:dyDescent="0.2">
      <c r="B12" s="29"/>
      <c r="C12" s="32"/>
      <c r="D12" s="62"/>
      <c r="E12" s="63" t="s">
        <v>33</v>
      </c>
    </row>
    <row r="13" spans="2:8" x14ac:dyDescent="0.2">
      <c r="B13" s="29" t="s">
        <v>34</v>
      </c>
      <c r="C13" s="33">
        <f>+'Calculos Julio - Sept.'!C24</f>
        <v>1094220384</v>
      </c>
      <c r="D13" s="62"/>
      <c r="E13" s="63"/>
    </row>
    <row r="14" spans="2:8" ht="6" customHeight="1" x14ac:dyDescent="0.2">
      <c r="B14" s="29"/>
      <c r="C14" s="32"/>
      <c r="D14" s="62"/>
      <c r="E14" s="63"/>
    </row>
    <row r="15" spans="2:8" x14ac:dyDescent="0.2">
      <c r="B15" s="29" t="s">
        <v>35</v>
      </c>
      <c r="C15" s="33">
        <f>+'Calculos Julio - Sept.'!C23</f>
        <v>1094220384</v>
      </c>
      <c r="D15" s="62"/>
      <c r="E15" s="63"/>
      <c r="H15" s="137"/>
    </row>
    <row r="16" spans="2:8" ht="6" customHeight="1" x14ac:dyDescent="0.2">
      <c r="B16" s="29"/>
      <c r="C16" s="32"/>
      <c r="D16" s="62"/>
      <c r="E16" s="63"/>
    </row>
    <row r="17" spans="2:5" x14ac:dyDescent="0.2">
      <c r="B17" s="29" t="s">
        <v>36</v>
      </c>
      <c r="C17" s="55">
        <f>+'Calculos Julio - Sept.'!C22</f>
        <v>246491089.08000001</v>
      </c>
      <c r="D17" s="62"/>
      <c r="E17" s="63"/>
    </row>
    <row r="18" spans="2:5" ht="6" customHeight="1" x14ac:dyDescent="0.2">
      <c r="B18" s="29"/>
      <c r="C18" s="56"/>
      <c r="D18" s="62"/>
      <c r="E18" s="63"/>
    </row>
    <row r="19" spans="2:5" ht="25.5" x14ac:dyDescent="0.2">
      <c r="B19" s="29" t="s">
        <v>37</v>
      </c>
      <c r="C19" s="57">
        <f>IFERROR(C17/C15,0)</f>
        <v>0.22526640216565369</v>
      </c>
      <c r="D19" s="62"/>
      <c r="E19" s="63"/>
    </row>
    <row r="20" spans="2:5" ht="6" customHeight="1" thickBot="1" x14ac:dyDescent="0.25">
      <c r="B20" s="29"/>
      <c r="C20" s="32"/>
      <c r="D20" s="62"/>
      <c r="E20" s="64"/>
    </row>
    <row r="21" spans="2:5" ht="15.6" customHeight="1" x14ac:dyDescent="0.2">
      <c r="B21" s="77" t="s">
        <v>38</v>
      </c>
      <c r="C21" s="78"/>
      <c r="D21" s="78"/>
      <c r="E21" s="79"/>
    </row>
    <row r="22" spans="2:5" ht="110.25" customHeight="1" thickBot="1" x14ac:dyDescent="0.25">
      <c r="B22" s="80" t="s">
        <v>125</v>
      </c>
      <c r="C22" s="81"/>
      <c r="D22" s="81"/>
      <c r="E22" s="82"/>
    </row>
    <row r="23" spans="2:5" ht="18" customHeight="1" thickBot="1" x14ac:dyDescent="0.25">
      <c r="B23" s="68" t="s">
        <v>39</v>
      </c>
      <c r="C23" s="69"/>
      <c r="D23" s="69"/>
      <c r="E23" s="70"/>
    </row>
    <row r="24" spans="2:5" ht="45.75" customHeight="1" x14ac:dyDescent="0.2">
      <c r="B24" s="29" t="s">
        <v>40</v>
      </c>
      <c r="C24" s="45" t="s">
        <v>41</v>
      </c>
      <c r="D24" s="62"/>
      <c r="E24" s="83" t="s">
        <v>42</v>
      </c>
    </row>
    <row r="25" spans="2:5" ht="30.75" customHeight="1" x14ac:dyDescent="0.2">
      <c r="B25" s="29" t="s">
        <v>43</v>
      </c>
      <c r="C25" s="45" t="s">
        <v>44</v>
      </c>
      <c r="D25" s="62"/>
      <c r="E25" s="63"/>
    </row>
    <row r="26" spans="2:5" ht="54" customHeight="1" x14ac:dyDescent="0.2">
      <c r="B26" s="29" t="s">
        <v>45</v>
      </c>
      <c r="C26" s="34" t="s">
        <v>46</v>
      </c>
      <c r="D26" s="62"/>
      <c r="E26" s="63"/>
    </row>
    <row r="27" spans="2:5" x14ac:dyDescent="0.2">
      <c r="B27" s="29" t="s">
        <v>47</v>
      </c>
      <c r="C27" s="45" t="s">
        <v>12</v>
      </c>
      <c r="D27" s="62"/>
      <c r="E27" s="63"/>
    </row>
    <row r="28" spans="2:5" x14ac:dyDescent="0.2">
      <c r="B28" s="29" t="s">
        <v>48</v>
      </c>
      <c r="C28" s="45" t="s">
        <v>6</v>
      </c>
      <c r="D28" s="62"/>
      <c r="E28" s="63"/>
    </row>
    <row r="29" spans="2:5" x14ac:dyDescent="0.2">
      <c r="B29" s="29" t="s">
        <v>49</v>
      </c>
      <c r="C29" s="35">
        <v>0.6</v>
      </c>
      <c r="D29" s="62"/>
      <c r="E29" s="63"/>
    </row>
    <row r="30" spans="2:5" x14ac:dyDescent="0.2">
      <c r="B30" s="29" t="s">
        <v>50</v>
      </c>
      <c r="C30" s="45">
        <v>2020</v>
      </c>
      <c r="D30" s="62"/>
      <c r="E30" s="63"/>
    </row>
    <row r="31" spans="2:5" ht="26.25" thickBot="1" x14ac:dyDescent="0.25">
      <c r="B31" s="31" t="s">
        <v>51</v>
      </c>
      <c r="C31" s="31" t="s">
        <v>7</v>
      </c>
      <c r="D31" s="62"/>
      <c r="E31" s="64"/>
    </row>
    <row r="32" spans="2:5" ht="36" customHeight="1" x14ac:dyDescent="0.2">
      <c r="B32" s="29" t="s">
        <v>40</v>
      </c>
      <c r="C32" s="29" t="s">
        <v>8</v>
      </c>
      <c r="D32" s="62"/>
      <c r="E32" s="83" t="s">
        <v>42</v>
      </c>
    </row>
    <row r="33" spans="2:5" ht="25.5" x14ac:dyDescent="0.2">
      <c r="B33" s="29" t="s">
        <v>43</v>
      </c>
      <c r="C33" s="45" t="s">
        <v>52</v>
      </c>
      <c r="D33" s="62"/>
      <c r="E33" s="63"/>
    </row>
    <row r="34" spans="2:5" ht="51" x14ac:dyDescent="0.2">
      <c r="B34" s="29" t="s">
        <v>45</v>
      </c>
      <c r="C34" s="34" t="s">
        <v>53</v>
      </c>
      <c r="D34" s="62"/>
      <c r="E34" s="63"/>
    </row>
    <row r="35" spans="2:5" x14ac:dyDescent="0.2">
      <c r="B35" s="29" t="s">
        <v>47</v>
      </c>
      <c r="C35" s="45" t="s">
        <v>12</v>
      </c>
      <c r="D35" s="62"/>
      <c r="E35" s="63"/>
    </row>
    <row r="36" spans="2:5" x14ac:dyDescent="0.2">
      <c r="B36" s="29" t="s">
        <v>48</v>
      </c>
      <c r="C36" s="45" t="s">
        <v>6</v>
      </c>
      <c r="D36" s="62"/>
      <c r="E36" s="63"/>
    </row>
    <row r="37" spans="2:5" x14ac:dyDescent="0.2">
      <c r="B37" s="29" t="s">
        <v>49</v>
      </c>
      <c r="C37" s="35">
        <v>0.33</v>
      </c>
      <c r="D37" s="62"/>
      <c r="E37" s="63"/>
    </row>
    <row r="38" spans="2:5" x14ac:dyDescent="0.2">
      <c r="B38" s="29" t="s">
        <v>50</v>
      </c>
      <c r="C38" s="45">
        <v>2020</v>
      </c>
      <c r="D38" s="62"/>
      <c r="E38" s="63"/>
    </row>
    <row r="39" spans="2:5" ht="32.25" customHeight="1" thickBot="1" x14ac:dyDescent="0.25">
      <c r="B39" s="31" t="s">
        <v>51</v>
      </c>
      <c r="C39" s="31" t="s">
        <v>7</v>
      </c>
      <c r="D39" s="62"/>
      <c r="E39" s="64"/>
    </row>
    <row r="40" spans="2:5" ht="30" customHeight="1" x14ac:dyDescent="0.2">
      <c r="B40" s="29" t="s">
        <v>40</v>
      </c>
      <c r="C40" s="29" t="s">
        <v>9</v>
      </c>
      <c r="D40" s="62"/>
      <c r="E40" s="83" t="s">
        <v>42</v>
      </c>
    </row>
    <row r="41" spans="2:5" ht="31.5" customHeight="1" x14ac:dyDescent="0.2">
      <c r="B41" s="29" t="s">
        <v>43</v>
      </c>
      <c r="C41" s="45" t="s">
        <v>54</v>
      </c>
      <c r="D41" s="62"/>
      <c r="E41" s="63"/>
    </row>
    <row r="42" spans="2:5" ht="45" customHeight="1" x14ac:dyDescent="0.2">
      <c r="B42" s="29" t="s">
        <v>45</v>
      </c>
      <c r="C42" s="34" t="s">
        <v>55</v>
      </c>
      <c r="D42" s="62"/>
      <c r="E42" s="63"/>
    </row>
    <row r="43" spans="2:5" x14ac:dyDescent="0.2">
      <c r="B43" s="29" t="s">
        <v>47</v>
      </c>
      <c r="C43" s="45" t="s">
        <v>12</v>
      </c>
      <c r="D43" s="62"/>
      <c r="E43" s="63"/>
    </row>
    <row r="44" spans="2:5" x14ac:dyDescent="0.2">
      <c r="B44" s="29" t="s">
        <v>48</v>
      </c>
      <c r="C44" s="45" t="s">
        <v>6</v>
      </c>
      <c r="D44" s="62"/>
      <c r="E44" s="63"/>
    </row>
    <row r="45" spans="2:5" x14ac:dyDescent="0.2">
      <c r="B45" s="29" t="s">
        <v>49</v>
      </c>
      <c r="C45" s="35">
        <v>0.5</v>
      </c>
      <c r="D45" s="62"/>
      <c r="E45" s="63"/>
    </row>
    <row r="46" spans="2:5" x14ac:dyDescent="0.2">
      <c r="B46" s="29" t="s">
        <v>50</v>
      </c>
      <c r="C46" s="45">
        <v>2020</v>
      </c>
      <c r="D46" s="62"/>
      <c r="E46" s="63"/>
    </row>
    <row r="47" spans="2:5" ht="30" customHeight="1" thickBot="1" x14ac:dyDescent="0.25">
      <c r="B47" s="31" t="s">
        <v>51</v>
      </c>
      <c r="C47" s="31" t="s">
        <v>7</v>
      </c>
      <c r="D47" s="62"/>
      <c r="E47" s="64"/>
    </row>
    <row r="48" spans="2:5" ht="31.5" customHeight="1" x14ac:dyDescent="0.2">
      <c r="B48" s="29" t="s">
        <v>40</v>
      </c>
      <c r="C48" s="29" t="s">
        <v>10</v>
      </c>
      <c r="D48" s="62"/>
      <c r="E48" s="83" t="s">
        <v>42</v>
      </c>
    </row>
    <row r="49" spans="2:5" ht="30.75" customHeight="1" x14ac:dyDescent="0.2">
      <c r="B49" s="29" t="s">
        <v>43</v>
      </c>
      <c r="C49" s="45" t="s">
        <v>56</v>
      </c>
      <c r="D49" s="62"/>
      <c r="E49" s="63"/>
    </row>
    <row r="50" spans="2:5" ht="44.25" customHeight="1" x14ac:dyDescent="0.2">
      <c r="B50" s="29" t="s">
        <v>45</v>
      </c>
      <c r="C50" s="34" t="s">
        <v>57</v>
      </c>
      <c r="D50" s="62"/>
      <c r="E50" s="63"/>
    </row>
    <row r="51" spans="2:5" x14ac:dyDescent="0.2">
      <c r="B51" s="29" t="s">
        <v>47</v>
      </c>
      <c r="C51" s="45" t="s">
        <v>12</v>
      </c>
      <c r="D51" s="62"/>
      <c r="E51" s="63"/>
    </row>
    <row r="52" spans="2:5" x14ac:dyDescent="0.2">
      <c r="B52" s="29" t="s">
        <v>48</v>
      </c>
      <c r="C52" s="45" t="s">
        <v>6</v>
      </c>
      <c r="D52" s="62"/>
      <c r="E52" s="63"/>
    </row>
    <row r="53" spans="2:5" x14ac:dyDescent="0.2">
      <c r="B53" s="29" t="s">
        <v>49</v>
      </c>
      <c r="C53" s="35">
        <v>0.2</v>
      </c>
      <c r="D53" s="62"/>
      <c r="E53" s="63"/>
    </row>
    <row r="54" spans="2:5" x14ac:dyDescent="0.2">
      <c r="B54" s="29" t="s">
        <v>50</v>
      </c>
      <c r="C54" s="45">
        <v>2020</v>
      </c>
      <c r="D54" s="62"/>
      <c r="E54" s="63"/>
    </row>
    <row r="55" spans="2:5" ht="35.25" customHeight="1" thickBot="1" x14ac:dyDescent="0.25">
      <c r="B55" s="31" t="s">
        <v>51</v>
      </c>
      <c r="C55" s="31" t="s">
        <v>7</v>
      </c>
      <c r="D55" s="62"/>
      <c r="E55" s="64"/>
    </row>
    <row r="56" spans="2:5" ht="17.25" customHeight="1" x14ac:dyDescent="0.2">
      <c r="B56" s="138" t="s">
        <v>58</v>
      </c>
      <c r="C56" s="139"/>
      <c r="D56" s="139"/>
      <c r="E56" s="140"/>
    </row>
    <row r="57" spans="2:5" ht="148.5" customHeight="1" thickBot="1" x14ac:dyDescent="0.25">
      <c r="B57" s="74" t="s">
        <v>134</v>
      </c>
      <c r="C57" s="75"/>
      <c r="D57" s="75"/>
      <c r="E57" s="76"/>
    </row>
    <row r="58" spans="2:5" ht="18" customHeight="1" thickBot="1" x14ac:dyDescent="0.25">
      <c r="B58" s="71" t="s">
        <v>59</v>
      </c>
      <c r="C58" s="72"/>
      <c r="D58" s="72"/>
      <c r="E58" s="73"/>
    </row>
    <row r="59" spans="2:5" ht="18" customHeight="1" thickBot="1" x14ac:dyDescent="0.25">
      <c r="B59" s="84" t="s">
        <v>60</v>
      </c>
      <c r="C59" s="85"/>
      <c r="D59" s="85"/>
      <c r="E59" s="86"/>
    </row>
    <row r="60" spans="2:5" ht="18" customHeight="1" thickBot="1" x14ac:dyDescent="0.25">
      <c r="B60" s="87" t="s">
        <v>61</v>
      </c>
      <c r="C60" s="88"/>
      <c r="D60" s="88"/>
      <c r="E60" s="89"/>
    </row>
    <row r="61" spans="2:5" x14ac:dyDescent="0.2">
      <c r="B61" s="29" t="s">
        <v>43</v>
      </c>
      <c r="C61" s="90" t="s">
        <v>62</v>
      </c>
      <c r="D61" s="91"/>
      <c r="E61" s="92"/>
    </row>
    <row r="62" spans="2:5" ht="12.75" customHeight="1" x14ac:dyDescent="0.2">
      <c r="B62" s="29" t="s">
        <v>45</v>
      </c>
      <c r="C62" s="93" t="s">
        <v>63</v>
      </c>
      <c r="D62" s="94"/>
      <c r="E62" s="95"/>
    </row>
    <row r="63" spans="2:5" x14ac:dyDescent="0.2">
      <c r="B63" s="29" t="s">
        <v>47</v>
      </c>
      <c r="C63" s="93" t="s">
        <v>12</v>
      </c>
      <c r="D63" s="94"/>
      <c r="E63" s="95"/>
    </row>
    <row r="64" spans="2:5" x14ac:dyDescent="0.2">
      <c r="B64" s="29" t="s">
        <v>48</v>
      </c>
      <c r="C64" s="93" t="s">
        <v>6</v>
      </c>
      <c r="D64" s="94"/>
      <c r="E64" s="95"/>
    </row>
    <row r="65" spans="2:5" x14ac:dyDescent="0.2">
      <c r="B65" s="29" t="s">
        <v>49</v>
      </c>
      <c r="C65" s="96">
        <v>143094</v>
      </c>
      <c r="D65" s="97"/>
      <c r="E65" s="98"/>
    </row>
    <row r="66" spans="2:5" x14ac:dyDescent="0.2">
      <c r="B66" s="29" t="s">
        <v>50</v>
      </c>
      <c r="C66" s="93">
        <v>2020</v>
      </c>
      <c r="D66" s="94"/>
      <c r="E66" s="95"/>
    </row>
    <row r="67" spans="2:5" ht="13.5" thickBot="1" x14ac:dyDescent="0.25">
      <c r="B67" s="29" t="s">
        <v>51</v>
      </c>
      <c r="C67" s="99" t="s">
        <v>7</v>
      </c>
      <c r="D67" s="100"/>
      <c r="E67" s="101"/>
    </row>
    <row r="68" spans="2:5" ht="18" customHeight="1" thickBot="1" x14ac:dyDescent="0.25">
      <c r="B68" s="87" t="s">
        <v>64</v>
      </c>
      <c r="C68" s="88"/>
      <c r="D68" s="88"/>
      <c r="E68" s="89"/>
    </row>
    <row r="69" spans="2:5" ht="6" customHeight="1" x14ac:dyDescent="0.2">
      <c r="B69" s="29"/>
      <c r="C69" s="32"/>
      <c r="D69" s="62"/>
      <c r="E69" s="63" t="s">
        <v>33</v>
      </c>
    </row>
    <row r="70" spans="2:5" x14ac:dyDescent="0.2">
      <c r="B70" s="29" t="s">
        <v>65</v>
      </c>
      <c r="C70" s="55">
        <f>'Calculos Julio - Sept.'!D33</f>
        <v>164772941</v>
      </c>
      <c r="D70" s="62"/>
      <c r="E70" s="63"/>
    </row>
    <row r="71" spans="2:5" ht="6" customHeight="1" x14ac:dyDescent="0.2">
      <c r="B71" s="29"/>
      <c r="C71" s="56"/>
      <c r="D71" s="62"/>
      <c r="E71" s="63"/>
    </row>
    <row r="72" spans="2:5" x14ac:dyDescent="0.2">
      <c r="B72" s="29" t="s">
        <v>5</v>
      </c>
      <c r="C72" s="55">
        <f>+'Calculos Julio - Sept.'!C33</f>
        <v>168049822.63</v>
      </c>
      <c r="D72" s="62"/>
      <c r="E72" s="63"/>
    </row>
    <row r="73" spans="2:5" ht="6" customHeight="1" x14ac:dyDescent="0.2">
      <c r="B73" s="29"/>
      <c r="C73" s="56"/>
      <c r="D73" s="62"/>
      <c r="E73" s="63"/>
    </row>
    <row r="74" spans="2:5" ht="25.5" x14ac:dyDescent="0.2">
      <c r="B74" s="29" t="s">
        <v>37</v>
      </c>
      <c r="C74" s="57">
        <f>IFERROR(C72/C70,0)</f>
        <v>1.0198872558207237</v>
      </c>
      <c r="D74" s="62"/>
      <c r="E74" s="63"/>
    </row>
    <row r="75" spans="2:5" ht="6" customHeight="1" thickBot="1" x14ac:dyDescent="0.25">
      <c r="B75" s="29"/>
      <c r="C75" s="32"/>
      <c r="D75" s="62"/>
      <c r="E75" s="64"/>
    </row>
    <row r="76" spans="2:5" ht="18" customHeight="1" thickBot="1" x14ac:dyDescent="0.25">
      <c r="B76" s="87" t="s">
        <v>4</v>
      </c>
      <c r="C76" s="88"/>
      <c r="D76" s="88"/>
      <c r="E76" s="89"/>
    </row>
    <row r="77" spans="2:5" ht="6" customHeight="1" x14ac:dyDescent="0.2">
      <c r="B77" s="29"/>
      <c r="C77" s="32"/>
      <c r="D77" s="62"/>
      <c r="E77" s="63" t="s">
        <v>33</v>
      </c>
    </row>
    <row r="78" spans="2:5" x14ac:dyDescent="0.2">
      <c r="B78" s="29" t="s">
        <v>65</v>
      </c>
      <c r="C78" s="54">
        <f>+'Calculos Julio - Sept.'!D41</f>
        <v>53401</v>
      </c>
      <c r="D78" s="62"/>
      <c r="E78" s="63"/>
    </row>
    <row r="79" spans="2:5" ht="6" customHeight="1" x14ac:dyDescent="0.2">
      <c r="B79" s="29"/>
      <c r="C79" s="59"/>
      <c r="D79" s="62"/>
      <c r="E79" s="63"/>
    </row>
    <row r="80" spans="2:5" x14ac:dyDescent="0.2">
      <c r="B80" s="29" t="s">
        <v>5</v>
      </c>
      <c r="C80" s="54">
        <f>+'Calculos Julio - Sept.'!C41</f>
        <v>71287</v>
      </c>
      <c r="D80" s="62"/>
      <c r="E80" s="63"/>
    </row>
    <row r="81" spans="2:5" ht="6" customHeight="1" x14ac:dyDescent="0.2">
      <c r="B81" s="29"/>
      <c r="C81" s="56"/>
      <c r="D81" s="62"/>
      <c r="E81" s="63"/>
    </row>
    <row r="82" spans="2:5" ht="25.5" x14ac:dyDescent="0.2">
      <c r="B82" s="29" t="s">
        <v>37</v>
      </c>
      <c r="C82" s="57">
        <f>IFERROR(C80/C78,0)</f>
        <v>1.3349375479859928</v>
      </c>
      <c r="D82" s="62"/>
      <c r="E82" s="63"/>
    </row>
    <row r="83" spans="2:5" ht="6" customHeight="1" thickBot="1" x14ac:dyDescent="0.25">
      <c r="B83" s="29"/>
      <c r="C83" s="32"/>
      <c r="D83" s="62"/>
      <c r="E83" s="64"/>
    </row>
    <row r="84" spans="2:5" ht="17.25" customHeight="1" x14ac:dyDescent="0.2">
      <c r="B84" s="138" t="s">
        <v>66</v>
      </c>
      <c r="C84" s="139"/>
      <c r="D84" s="139"/>
      <c r="E84" s="140"/>
    </row>
    <row r="85" spans="2:5" ht="409.5" customHeight="1" thickBot="1" x14ac:dyDescent="0.25">
      <c r="B85" s="102" t="s">
        <v>132</v>
      </c>
      <c r="C85" s="103"/>
      <c r="D85" s="103"/>
      <c r="E85" s="104"/>
    </row>
    <row r="86" spans="2:5" ht="18" customHeight="1" thickBot="1" x14ac:dyDescent="0.25">
      <c r="B86" s="84" t="s">
        <v>67</v>
      </c>
      <c r="C86" s="85"/>
      <c r="D86" s="85"/>
      <c r="E86" s="86"/>
    </row>
    <row r="87" spans="2:5" ht="18" customHeight="1" thickBot="1" x14ac:dyDescent="0.25">
      <c r="B87" s="87" t="s">
        <v>61</v>
      </c>
      <c r="C87" s="88"/>
      <c r="D87" s="88"/>
      <c r="E87" s="89"/>
    </row>
    <row r="88" spans="2:5" x14ac:dyDescent="0.2">
      <c r="B88" s="29" t="s">
        <v>43</v>
      </c>
      <c r="C88" s="90" t="s">
        <v>11</v>
      </c>
      <c r="D88" s="91"/>
      <c r="E88" s="92"/>
    </row>
    <row r="89" spans="2:5" x14ac:dyDescent="0.2">
      <c r="B89" s="29" t="s">
        <v>45</v>
      </c>
      <c r="C89" s="93" t="s">
        <v>68</v>
      </c>
      <c r="D89" s="94"/>
      <c r="E89" s="95"/>
    </row>
    <row r="90" spans="2:5" x14ac:dyDescent="0.2">
      <c r="B90" s="29" t="s">
        <v>47</v>
      </c>
      <c r="C90" s="93" t="s">
        <v>12</v>
      </c>
      <c r="D90" s="94"/>
      <c r="E90" s="95"/>
    </row>
    <row r="91" spans="2:5" x14ac:dyDescent="0.2">
      <c r="B91" s="29" t="s">
        <v>48</v>
      </c>
      <c r="C91" s="93" t="s">
        <v>6</v>
      </c>
      <c r="D91" s="94"/>
      <c r="E91" s="95"/>
    </row>
    <row r="92" spans="2:5" x14ac:dyDescent="0.2">
      <c r="B92" s="29" t="s">
        <v>49</v>
      </c>
      <c r="C92" s="96">
        <v>277</v>
      </c>
      <c r="D92" s="97"/>
      <c r="E92" s="98"/>
    </row>
    <row r="93" spans="2:5" x14ac:dyDescent="0.2">
      <c r="B93" s="29" t="s">
        <v>50</v>
      </c>
      <c r="C93" s="93">
        <v>2020</v>
      </c>
      <c r="D93" s="94"/>
      <c r="E93" s="95"/>
    </row>
    <row r="94" spans="2:5" ht="13.5" thickBot="1" x14ac:dyDescent="0.25">
      <c r="B94" s="29" t="s">
        <v>51</v>
      </c>
      <c r="C94" s="99" t="s">
        <v>7</v>
      </c>
      <c r="D94" s="100"/>
      <c r="E94" s="101"/>
    </row>
    <row r="95" spans="2:5" ht="18" customHeight="1" thickBot="1" x14ac:dyDescent="0.25">
      <c r="B95" s="87" t="s">
        <v>64</v>
      </c>
      <c r="C95" s="88"/>
      <c r="D95" s="88"/>
      <c r="E95" s="89"/>
    </row>
    <row r="96" spans="2:5" ht="6" customHeight="1" x14ac:dyDescent="0.2">
      <c r="B96" s="29"/>
      <c r="C96" s="32"/>
      <c r="D96" s="62"/>
      <c r="E96" s="63" t="s">
        <v>33</v>
      </c>
    </row>
    <row r="97" spans="2:5" x14ac:dyDescent="0.2">
      <c r="B97" s="29" t="s">
        <v>65</v>
      </c>
      <c r="C97" s="55">
        <f>+'Calculos Julio - Sept.'!D34</f>
        <v>45255235</v>
      </c>
      <c r="D97" s="62"/>
      <c r="E97" s="63"/>
    </row>
    <row r="98" spans="2:5" ht="6" customHeight="1" x14ac:dyDescent="0.2">
      <c r="B98" s="29"/>
      <c r="C98" s="56"/>
      <c r="D98" s="62"/>
      <c r="E98" s="63"/>
    </row>
    <row r="99" spans="2:5" x14ac:dyDescent="0.2">
      <c r="B99" s="29" t="s">
        <v>5</v>
      </c>
      <c r="C99" s="55">
        <f>+'Calculos Julio - Sept.'!C34</f>
        <v>26659422.890000001</v>
      </c>
      <c r="D99" s="62"/>
      <c r="E99" s="63"/>
    </row>
    <row r="100" spans="2:5" ht="6" customHeight="1" x14ac:dyDescent="0.2">
      <c r="B100" s="29"/>
      <c r="C100" s="56"/>
      <c r="D100" s="62"/>
      <c r="E100" s="63"/>
    </row>
    <row r="101" spans="2:5" ht="25.5" x14ac:dyDescent="0.2">
      <c r="B101" s="29" t="s">
        <v>37</v>
      </c>
      <c r="C101" s="57">
        <f>IFERROR(C99/C97,0)</f>
        <v>0.5890903646837764</v>
      </c>
      <c r="D101" s="62"/>
      <c r="E101" s="63"/>
    </row>
    <row r="102" spans="2:5" ht="6" customHeight="1" thickBot="1" x14ac:dyDescent="0.25">
      <c r="B102" s="29"/>
      <c r="C102" s="32"/>
      <c r="D102" s="62"/>
      <c r="E102" s="64"/>
    </row>
    <row r="103" spans="2:5" ht="18" customHeight="1" thickBot="1" x14ac:dyDescent="0.25">
      <c r="B103" s="87" t="s">
        <v>4</v>
      </c>
      <c r="C103" s="88"/>
      <c r="D103" s="88"/>
      <c r="E103" s="89"/>
    </row>
    <row r="104" spans="2:5" ht="6" customHeight="1" x14ac:dyDescent="0.2">
      <c r="B104" s="29"/>
      <c r="C104" s="32"/>
      <c r="D104" s="62"/>
      <c r="E104" s="63" t="s">
        <v>33</v>
      </c>
    </row>
    <row r="105" spans="2:5" x14ac:dyDescent="0.2">
      <c r="B105" s="29" t="s">
        <v>65</v>
      </c>
      <c r="C105" s="54">
        <f>+'Calculos Julio - Sept.'!D42</f>
        <v>407</v>
      </c>
      <c r="D105" s="62"/>
      <c r="E105" s="63"/>
    </row>
    <row r="106" spans="2:5" ht="6" customHeight="1" x14ac:dyDescent="0.2">
      <c r="B106" s="29"/>
      <c r="C106" s="59"/>
      <c r="D106" s="62"/>
      <c r="E106" s="63"/>
    </row>
    <row r="107" spans="2:5" x14ac:dyDescent="0.2">
      <c r="B107" s="29" t="s">
        <v>5</v>
      </c>
      <c r="C107" s="54">
        <f>+'Calculos Julio - Sept.'!C42</f>
        <v>406</v>
      </c>
      <c r="D107" s="62"/>
      <c r="E107" s="63"/>
    </row>
    <row r="108" spans="2:5" ht="6" customHeight="1" x14ac:dyDescent="0.2">
      <c r="B108" s="29"/>
      <c r="C108" s="56"/>
      <c r="D108" s="62"/>
      <c r="E108" s="63"/>
    </row>
    <row r="109" spans="2:5" ht="25.5" x14ac:dyDescent="0.2">
      <c r="B109" s="29" t="s">
        <v>37</v>
      </c>
      <c r="C109" s="57">
        <f>IFERROR(C107/C105,0)</f>
        <v>0.99754299754299758</v>
      </c>
      <c r="D109" s="62"/>
      <c r="E109" s="63"/>
    </row>
    <row r="110" spans="2:5" ht="6" customHeight="1" thickBot="1" x14ac:dyDescent="0.25">
      <c r="B110" s="29"/>
      <c r="C110" s="32"/>
      <c r="D110" s="62"/>
      <c r="E110" s="64"/>
    </row>
    <row r="111" spans="2:5" ht="21" customHeight="1" x14ac:dyDescent="0.2">
      <c r="B111" s="138" t="s">
        <v>66</v>
      </c>
      <c r="C111" s="139"/>
      <c r="D111" s="139"/>
      <c r="E111" s="140"/>
    </row>
    <row r="112" spans="2:5" ht="264" customHeight="1" thickBot="1" x14ac:dyDescent="0.25">
      <c r="B112" s="74" t="s">
        <v>131</v>
      </c>
      <c r="C112" s="75"/>
      <c r="D112" s="75"/>
      <c r="E112" s="76"/>
    </row>
    <row r="113" spans="2:5" ht="18" customHeight="1" thickBot="1" x14ac:dyDescent="0.25">
      <c r="B113" s="84" t="s">
        <v>69</v>
      </c>
      <c r="C113" s="85"/>
      <c r="D113" s="85"/>
      <c r="E113" s="86"/>
    </row>
    <row r="114" spans="2:5" ht="18" customHeight="1" thickBot="1" x14ac:dyDescent="0.25">
      <c r="B114" s="87" t="s">
        <v>61</v>
      </c>
      <c r="C114" s="88"/>
      <c r="D114" s="88"/>
      <c r="E114" s="89"/>
    </row>
    <row r="115" spans="2:5" x14ac:dyDescent="0.2">
      <c r="B115" s="29" t="s">
        <v>43</v>
      </c>
      <c r="C115" s="90" t="s">
        <v>11</v>
      </c>
      <c r="D115" s="91"/>
      <c r="E115" s="92"/>
    </row>
    <row r="116" spans="2:5" x14ac:dyDescent="0.2">
      <c r="B116" s="29" t="s">
        <v>45</v>
      </c>
      <c r="C116" s="93" t="s">
        <v>68</v>
      </c>
      <c r="D116" s="94"/>
      <c r="E116" s="95"/>
    </row>
    <row r="117" spans="2:5" x14ac:dyDescent="0.2">
      <c r="B117" s="29" t="s">
        <v>47</v>
      </c>
      <c r="C117" s="93" t="s">
        <v>12</v>
      </c>
      <c r="D117" s="94"/>
      <c r="E117" s="95"/>
    </row>
    <row r="118" spans="2:5" x14ac:dyDescent="0.2">
      <c r="B118" s="29" t="s">
        <v>48</v>
      </c>
      <c r="C118" s="93" t="s">
        <v>6</v>
      </c>
      <c r="D118" s="94"/>
      <c r="E118" s="95"/>
    </row>
    <row r="119" spans="2:5" x14ac:dyDescent="0.2">
      <c r="B119" s="29" t="s">
        <v>49</v>
      </c>
      <c r="C119" s="96">
        <v>387</v>
      </c>
      <c r="D119" s="97"/>
      <c r="E119" s="98"/>
    </row>
    <row r="120" spans="2:5" x14ac:dyDescent="0.2">
      <c r="B120" s="29" t="s">
        <v>50</v>
      </c>
      <c r="C120" s="93">
        <v>2020</v>
      </c>
      <c r="D120" s="94"/>
      <c r="E120" s="95"/>
    </row>
    <row r="121" spans="2:5" ht="13.5" thickBot="1" x14ac:dyDescent="0.25">
      <c r="B121" s="29" t="s">
        <v>51</v>
      </c>
      <c r="C121" s="99" t="s">
        <v>7</v>
      </c>
      <c r="D121" s="100"/>
      <c r="E121" s="101"/>
    </row>
    <row r="122" spans="2:5" ht="18" customHeight="1" thickBot="1" x14ac:dyDescent="0.25">
      <c r="B122" s="87" t="s">
        <v>64</v>
      </c>
      <c r="C122" s="88"/>
      <c r="D122" s="88"/>
      <c r="E122" s="89"/>
    </row>
    <row r="123" spans="2:5" ht="6" customHeight="1" x14ac:dyDescent="0.2">
      <c r="B123" s="29"/>
      <c r="C123" s="32"/>
      <c r="D123" s="62"/>
      <c r="E123" s="63" t="s">
        <v>33</v>
      </c>
    </row>
    <row r="124" spans="2:5" x14ac:dyDescent="0.2">
      <c r="B124" s="29" t="s">
        <v>65</v>
      </c>
      <c r="C124" s="55">
        <f>+'Calculos Julio - Sept.'!D35</f>
        <v>50200156</v>
      </c>
      <c r="D124" s="62"/>
      <c r="E124" s="63"/>
    </row>
    <row r="125" spans="2:5" ht="6" customHeight="1" x14ac:dyDescent="0.2">
      <c r="B125" s="29"/>
      <c r="C125" s="56"/>
      <c r="D125" s="62"/>
      <c r="E125" s="63"/>
    </row>
    <row r="126" spans="2:5" x14ac:dyDescent="0.2">
      <c r="B126" s="29" t="s">
        <v>5</v>
      </c>
      <c r="C126" s="55">
        <f>+'Calculos Julio - Sept.'!C35</f>
        <v>51781843.560000002</v>
      </c>
      <c r="D126" s="62"/>
      <c r="E126" s="63"/>
    </row>
    <row r="127" spans="2:5" ht="6" customHeight="1" x14ac:dyDescent="0.2">
      <c r="B127" s="29"/>
      <c r="C127" s="56"/>
      <c r="D127" s="62"/>
      <c r="E127" s="63"/>
    </row>
    <row r="128" spans="2:5" ht="25.5" x14ac:dyDescent="0.2">
      <c r="B128" s="29" t="s">
        <v>37</v>
      </c>
      <c r="C128" s="57">
        <f>IFERROR(C126/C124,0)</f>
        <v>1.0315076224065918</v>
      </c>
      <c r="D128" s="62"/>
      <c r="E128" s="63"/>
    </row>
    <row r="129" spans="2:5" ht="6" customHeight="1" thickBot="1" x14ac:dyDescent="0.25">
      <c r="B129" s="29"/>
      <c r="C129" s="32"/>
      <c r="D129" s="62"/>
      <c r="E129" s="64"/>
    </row>
    <row r="130" spans="2:5" ht="18" customHeight="1" thickBot="1" x14ac:dyDescent="0.25">
      <c r="B130" s="87" t="s">
        <v>4</v>
      </c>
      <c r="C130" s="88"/>
      <c r="D130" s="88"/>
      <c r="E130" s="89"/>
    </row>
    <row r="131" spans="2:5" ht="6" customHeight="1" x14ac:dyDescent="0.2">
      <c r="B131" s="29"/>
      <c r="C131" s="32"/>
      <c r="D131" s="62"/>
      <c r="E131" s="63" t="s">
        <v>33</v>
      </c>
    </row>
    <row r="132" spans="2:5" x14ac:dyDescent="0.2">
      <c r="B132" s="29" t="s">
        <v>65</v>
      </c>
      <c r="C132" s="54">
        <f>+'Calculos Julio - Sept.'!D43</f>
        <v>344</v>
      </c>
      <c r="D132" s="62"/>
      <c r="E132" s="63"/>
    </row>
    <row r="133" spans="2:5" ht="6" customHeight="1" x14ac:dyDescent="0.2">
      <c r="B133" s="29"/>
      <c r="C133" s="59"/>
      <c r="D133" s="62"/>
      <c r="E133" s="63"/>
    </row>
    <row r="134" spans="2:5" x14ac:dyDescent="0.2">
      <c r="B134" s="29" t="s">
        <v>5</v>
      </c>
      <c r="C134" s="54">
        <f>+'Calculos Julio - Sept.'!C43</f>
        <v>340</v>
      </c>
      <c r="D134" s="62"/>
      <c r="E134" s="63"/>
    </row>
    <row r="135" spans="2:5" ht="6" customHeight="1" x14ac:dyDescent="0.2">
      <c r="B135" s="29"/>
      <c r="C135" s="56"/>
      <c r="D135" s="62"/>
      <c r="E135" s="63"/>
    </row>
    <row r="136" spans="2:5" ht="25.5" x14ac:dyDescent="0.2">
      <c r="B136" s="29" t="s">
        <v>37</v>
      </c>
      <c r="C136" s="57">
        <f>IFERROR(C134/C132,0)</f>
        <v>0.98837209302325579</v>
      </c>
      <c r="D136" s="62"/>
      <c r="E136" s="63"/>
    </row>
    <row r="137" spans="2:5" ht="6" customHeight="1" thickBot="1" x14ac:dyDescent="0.25">
      <c r="B137" s="29"/>
      <c r="C137" s="32"/>
      <c r="D137" s="62"/>
      <c r="E137" s="64"/>
    </row>
    <row r="138" spans="2:5" ht="18" customHeight="1" x14ac:dyDescent="0.2">
      <c r="B138" s="138" t="s">
        <v>66</v>
      </c>
      <c r="C138" s="139"/>
      <c r="D138" s="139"/>
      <c r="E138" s="140"/>
    </row>
    <row r="139" spans="2:5" ht="409.5" customHeight="1" thickBot="1" x14ac:dyDescent="0.25">
      <c r="B139" s="74" t="s">
        <v>133</v>
      </c>
      <c r="C139" s="75"/>
      <c r="D139" s="75"/>
      <c r="E139" s="76"/>
    </row>
    <row r="140" spans="2:5" ht="18" customHeight="1" thickBot="1" x14ac:dyDescent="0.25">
      <c r="B140" s="71" t="s">
        <v>13</v>
      </c>
      <c r="C140" s="72"/>
      <c r="D140" s="72"/>
      <c r="E140" s="73"/>
    </row>
    <row r="141" spans="2:5" ht="104.25" customHeight="1" thickBot="1" x14ac:dyDescent="0.25">
      <c r="B141" s="108" t="s">
        <v>127</v>
      </c>
      <c r="C141" s="109"/>
      <c r="D141" s="109"/>
      <c r="E141" s="110"/>
    </row>
    <row r="142" spans="2:5" ht="19.899999999999999" customHeight="1" thickBot="1" x14ac:dyDescent="0.25">
      <c r="B142" s="71" t="s">
        <v>14</v>
      </c>
      <c r="C142" s="72"/>
      <c r="D142" s="72"/>
      <c r="E142" s="73"/>
    </row>
    <row r="143" spans="2:5" ht="216" customHeight="1" thickBot="1" x14ac:dyDescent="0.25">
      <c r="B143" s="108" t="s">
        <v>129</v>
      </c>
      <c r="C143" s="109"/>
      <c r="D143" s="109"/>
      <c r="E143" s="110"/>
    </row>
    <row r="144" spans="2:5" ht="21" customHeight="1" thickBot="1" x14ac:dyDescent="0.25">
      <c r="B144" s="71" t="s">
        <v>15</v>
      </c>
      <c r="C144" s="72"/>
      <c r="D144" s="72"/>
      <c r="E144" s="73"/>
    </row>
    <row r="145" spans="2:5" ht="37.5" customHeight="1" thickBot="1" x14ac:dyDescent="0.25">
      <c r="B145" s="105"/>
      <c r="C145" s="106"/>
      <c r="D145" s="106"/>
      <c r="E145" s="107"/>
    </row>
  </sheetData>
  <mergeCells count="77">
    <mergeCell ref="B144:E144"/>
    <mergeCell ref="B145:E145"/>
    <mergeCell ref="B138:E138"/>
    <mergeCell ref="B139:E139"/>
    <mergeCell ref="B140:E140"/>
    <mergeCell ref="B141:E141"/>
    <mergeCell ref="B142:E142"/>
    <mergeCell ref="B143:E143"/>
    <mergeCell ref="D131:D137"/>
    <mergeCell ref="E131:E137"/>
    <mergeCell ref="C115:E115"/>
    <mergeCell ref="C116:E116"/>
    <mergeCell ref="C117:E117"/>
    <mergeCell ref="C118:E118"/>
    <mergeCell ref="C119:E119"/>
    <mergeCell ref="C120:E120"/>
    <mergeCell ref="C121:E121"/>
    <mergeCell ref="B122:E122"/>
    <mergeCell ref="D123:D129"/>
    <mergeCell ref="E123:E129"/>
    <mergeCell ref="B130:E130"/>
    <mergeCell ref="B114:E114"/>
    <mergeCell ref="C93:E93"/>
    <mergeCell ref="C94:E94"/>
    <mergeCell ref="B95:E95"/>
    <mergeCell ref="D96:D102"/>
    <mergeCell ref="E96:E102"/>
    <mergeCell ref="B103:E103"/>
    <mergeCell ref="D104:D110"/>
    <mergeCell ref="E104:E110"/>
    <mergeCell ref="B111:E111"/>
    <mergeCell ref="B112:E112"/>
    <mergeCell ref="B113:E113"/>
    <mergeCell ref="C92:E92"/>
    <mergeCell ref="B76:E76"/>
    <mergeCell ref="D77:D83"/>
    <mergeCell ref="E77:E83"/>
    <mergeCell ref="B84:E84"/>
    <mergeCell ref="B85:E85"/>
    <mergeCell ref="B86:E86"/>
    <mergeCell ref="B87:E87"/>
    <mergeCell ref="C88:E88"/>
    <mergeCell ref="C89:E89"/>
    <mergeCell ref="C90:E90"/>
    <mergeCell ref="C91:E91"/>
    <mergeCell ref="D69:D75"/>
    <mergeCell ref="E69:E75"/>
    <mergeCell ref="B58:E58"/>
    <mergeCell ref="B59:E59"/>
    <mergeCell ref="B60:E60"/>
    <mergeCell ref="C61:E61"/>
    <mergeCell ref="C62:E62"/>
    <mergeCell ref="C63:E63"/>
    <mergeCell ref="C64:E64"/>
    <mergeCell ref="C65:E65"/>
    <mergeCell ref="C66:E66"/>
    <mergeCell ref="C67:E67"/>
    <mergeCell ref="B68:E68"/>
    <mergeCell ref="B57:E57"/>
    <mergeCell ref="B21:E21"/>
    <mergeCell ref="B22:E22"/>
    <mergeCell ref="B23:E23"/>
    <mergeCell ref="D24:D31"/>
    <mergeCell ref="E24:E31"/>
    <mergeCell ref="D32:D39"/>
    <mergeCell ref="E32:E39"/>
    <mergeCell ref="D40:D47"/>
    <mergeCell ref="E40:E47"/>
    <mergeCell ref="D48:D55"/>
    <mergeCell ref="E48:E55"/>
    <mergeCell ref="B56:E56"/>
    <mergeCell ref="D12:D20"/>
    <mergeCell ref="E12:E20"/>
    <mergeCell ref="B1:E1"/>
    <mergeCell ref="B2:E2"/>
    <mergeCell ref="B3:E3"/>
    <mergeCell ref="B11:E11"/>
  </mergeCells>
  <dataValidations count="2">
    <dataValidation type="list" allowBlank="1" showInputMessage="1" showErrorMessage="1" sqref="C27 C35 C43 C51 C63:E63 C90:E90 C117:E117" xr:uid="{E28E62AB-D83A-476D-9570-AF011F435016}">
      <formula1>"Eficacia, Eficiencia, Calidad, Economía"</formula1>
    </dataValidation>
    <dataValidation type="list" allowBlank="1" showInputMessage="1" showErrorMessage="1" sqref="C28 C36 C44 C52 C64:E64 C91:E91 C118:E118" xr:uid="{AEAD2B49-E7C5-4383-A167-E7E54EB97815}">
      <formula1>"Mensual, Bimensual, Trimestral, Cuatrimestral, Semestral, Anual"</formula1>
    </dataValidation>
  </dataValidations>
  <printOptions horizontalCentered="1" verticalCentered="1"/>
  <pageMargins left="0.25" right="0.25" top="0.75" bottom="0.75" header="0.3" footer="0.3"/>
  <pageSetup scale="90" fitToHeight="0" orientation="landscape" r:id="rId1"/>
  <rowBreaks count="9" manualBreakCount="9">
    <brk id="22" max="16383" man="1"/>
    <brk id="39" max="16383" man="1"/>
    <brk id="57" max="16383" man="1"/>
    <brk id="83" max="5" man="1"/>
    <brk id="85" max="16383" man="1"/>
    <brk id="110" max="5" man="1"/>
    <brk id="112" max="16383" man="1"/>
    <brk id="137" max="5" man="1"/>
    <brk id="13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49590-5959-4D65-A1F7-4AB9DB10533F}">
  <sheetPr>
    <tabColor theme="7" tint="0.79998168889431442"/>
    <pageSetUpPr fitToPage="1"/>
  </sheetPr>
  <dimension ref="B2:R78"/>
  <sheetViews>
    <sheetView showGridLines="0" tabSelected="1" view="pageBreakPreview" zoomScale="85" zoomScaleNormal="85" zoomScaleSheetLayoutView="85" workbookViewId="0">
      <selection activeCell="I4" sqref="I4:I7"/>
    </sheetView>
  </sheetViews>
  <sheetFormatPr defaultColWidth="11.5703125" defaultRowHeight="15" x14ac:dyDescent="0.25"/>
  <cols>
    <col min="1" max="1" width="5.5703125" style="1" customWidth="1"/>
    <col min="2" max="2" width="34.7109375" style="1" customWidth="1"/>
    <col min="3" max="3" width="25.85546875" style="1" customWidth="1"/>
    <col min="4" max="4" width="22.5703125" style="1" customWidth="1"/>
    <col min="5" max="5" width="23" style="1" customWidth="1"/>
    <col min="6" max="6" width="14.28515625" style="1" bestFit="1" customWidth="1"/>
    <col min="7" max="7" width="14.28515625" style="1" customWidth="1"/>
    <col min="8" max="8" width="17.42578125" style="1" customWidth="1"/>
    <col min="9" max="9" width="17.5703125" style="1" customWidth="1"/>
    <col min="10" max="10" width="20.42578125" style="1" customWidth="1"/>
    <col min="11" max="11" width="18.85546875" style="1" customWidth="1"/>
    <col min="12" max="12" width="18.28515625" style="1" customWidth="1"/>
    <col min="13" max="13" width="9.42578125" style="1" customWidth="1"/>
    <col min="14" max="15" width="9.42578125" style="2" customWidth="1"/>
    <col min="16" max="17" width="11.5703125" style="2"/>
    <col min="18" max="16384" width="11.5703125" style="1"/>
  </cols>
  <sheetData>
    <row r="2" spans="2:17" ht="25.9" customHeight="1" x14ac:dyDescent="0.25">
      <c r="B2" s="134" t="s">
        <v>77</v>
      </c>
      <c r="C2" s="135"/>
      <c r="D2" s="135"/>
      <c r="E2" s="135"/>
      <c r="F2" s="135"/>
      <c r="G2" s="135"/>
      <c r="H2" s="135"/>
      <c r="I2" s="135"/>
      <c r="J2" s="135"/>
      <c r="K2" s="135"/>
      <c r="N2" s="1"/>
      <c r="O2" s="1"/>
      <c r="P2" s="1"/>
      <c r="Q2" s="1"/>
    </row>
    <row r="3" spans="2:17" ht="52.9" customHeight="1" x14ac:dyDescent="0.25">
      <c r="B3" s="46" t="s">
        <v>73</v>
      </c>
      <c r="C3" s="4" t="s">
        <v>130</v>
      </c>
      <c r="D3" s="4" t="s">
        <v>74</v>
      </c>
      <c r="E3" s="4" t="s">
        <v>126</v>
      </c>
      <c r="F3" s="46" t="s">
        <v>75</v>
      </c>
      <c r="G3" s="4" t="s">
        <v>70</v>
      </c>
      <c r="H3" s="5" t="s">
        <v>119</v>
      </c>
      <c r="I3" s="5" t="s">
        <v>128</v>
      </c>
      <c r="J3" s="4" t="s">
        <v>117</v>
      </c>
      <c r="K3" s="4" t="s">
        <v>116</v>
      </c>
      <c r="N3" s="1"/>
      <c r="O3" s="1"/>
      <c r="P3" s="1"/>
      <c r="Q3" s="1"/>
    </row>
    <row r="4" spans="2:17" ht="37.15" customHeight="1" x14ac:dyDescent="0.25">
      <c r="B4" s="8" t="s">
        <v>44</v>
      </c>
      <c r="C4" s="60">
        <v>71287</v>
      </c>
      <c r="D4" s="49">
        <v>746</v>
      </c>
      <c r="E4" s="61">
        <f>C4+D4</f>
        <v>72033</v>
      </c>
      <c r="F4" s="3">
        <v>0.65</v>
      </c>
      <c r="G4" s="40">
        <f>[1]Resultados!$H$6</f>
        <v>0.59799469360216517</v>
      </c>
      <c r="H4" s="40">
        <f>[1]Resultados!$J$6</f>
        <v>0.59706026511045474</v>
      </c>
      <c r="I4" s="40">
        <f>[1]Resultados!$L$6</f>
        <v>0.59754121019686346</v>
      </c>
      <c r="J4" s="40">
        <f>+I4/F4</f>
        <v>0.91929416953363607</v>
      </c>
      <c r="K4" s="53">
        <f>+I4-G4</f>
        <v>-4.5348340530171338E-4</v>
      </c>
      <c r="N4" s="1"/>
      <c r="O4" s="1"/>
      <c r="P4" s="1"/>
      <c r="Q4" s="1"/>
    </row>
    <row r="5" spans="2:17" ht="48" customHeight="1" x14ac:dyDescent="0.25">
      <c r="B5" s="8" t="s">
        <v>76</v>
      </c>
      <c r="C5" s="60">
        <v>0</v>
      </c>
      <c r="D5" s="49">
        <v>746</v>
      </c>
      <c r="E5" s="49">
        <v>746</v>
      </c>
      <c r="F5" s="3">
        <v>0.3</v>
      </c>
      <c r="G5" s="40">
        <f>[1]Resultados!$H$7</f>
        <v>0.17896174863387979</v>
      </c>
      <c r="H5" s="40">
        <f>[1]Resultados!$J$7</f>
        <v>0.13941018766756033</v>
      </c>
      <c r="I5" s="40">
        <f>[1]Resultados!$L$7</f>
        <v>0.15549597855227881</v>
      </c>
      <c r="J5" s="40">
        <f>+I5/F5</f>
        <v>0.51831992850759612</v>
      </c>
      <c r="K5" s="53">
        <f>+I5-G5</f>
        <v>-2.3465770081600973E-2</v>
      </c>
      <c r="N5" s="1"/>
      <c r="O5" s="1"/>
      <c r="P5" s="1"/>
      <c r="Q5" s="1"/>
    </row>
    <row r="6" spans="2:17" ht="34.15" customHeight="1" x14ac:dyDescent="0.25">
      <c r="B6" s="8" t="s">
        <v>54</v>
      </c>
      <c r="C6" s="60">
        <v>0</v>
      </c>
      <c r="D6" s="49">
        <v>406</v>
      </c>
      <c r="E6" s="49">
        <v>406</v>
      </c>
      <c r="F6" s="3">
        <v>0.55000000000000004</v>
      </c>
      <c r="G6" s="40">
        <f>[1]Resultados!$H$8</f>
        <v>0.67821782178217827</v>
      </c>
      <c r="H6" s="40">
        <f>[1]Resultados!$J$8</f>
        <v>0.76167076167076164</v>
      </c>
      <c r="I6" s="40">
        <f>[1]Resultados!$L$8</f>
        <v>0.80541871921182262</v>
      </c>
      <c r="J6" s="40">
        <f>+I6/F6</f>
        <v>1.4643976712942228</v>
      </c>
      <c r="K6" s="53">
        <f>+I6-G6</f>
        <v>0.12720089742964436</v>
      </c>
      <c r="N6" s="1"/>
      <c r="O6" s="1"/>
      <c r="P6" s="1"/>
      <c r="Q6" s="1"/>
    </row>
    <row r="7" spans="2:17" ht="32.450000000000003" customHeight="1" x14ac:dyDescent="0.25">
      <c r="B7" s="8" t="s">
        <v>56</v>
      </c>
      <c r="C7" s="60">
        <v>71287</v>
      </c>
      <c r="D7" s="49">
        <v>340</v>
      </c>
      <c r="E7" s="61">
        <f>C7+D7</f>
        <v>71627</v>
      </c>
      <c r="F7" s="3">
        <v>0.18</v>
      </c>
      <c r="G7" s="40">
        <f>[1]Resultados!$H$9</f>
        <v>7.4343411207817983E-2</v>
      </c>
      <c r="H7" s="40">
        <f>[1]Resultados!$J$9</f>
        <v>5.167094783854604E-2</v>
      </c>
      <c r="I7" s="40">
        <f>[1]Resultados!$L$9</f>
        <v>6.5268683596967622E-2</v>
      </c>
      <c r="J7" s="40">
        <f>+I7/F7</f>
        <v>0.36260379776093127</v>
      </c>
      <c r="K7" s="53">
        <f>+I7-G7</f>
        <v>-9.0747276108503611E-3</v>
      </c>
      <c r="N7" s="1"/>
      <c r="O7" s="1"/>
      <c r="P7" s="1"/>
      <c r="Q7" s="1"/>
    </row>
    <row r="8" spans="2:17" x14ac:dyDescent="0.25">
      <c r="C8" s="2"/>
      <c r="D8" s="2"/>
      <c r="E8" s="2"/>
      <c r="F8" s="2"/>
      <c r="G8" s="2"/>
      <c r="N8" s="1"/>
      <c r="O8" s="1"/>
      <c r="P8" s="1"/>
      <c r="Q8" s="1"/>
    </row>
    <row r="9" spans="2:17" x14ac:dyDescent="0.25">
      <c r="C9" s="2"/>
      <c r="D9" s="2"/>
      <c r="E9" s="2"/>
      <c r="F9" s="2"/>
      <c r="G9" s="2"/>
      <c r="N9" s="1"/>
      <c r="O9" s="1"/>
      <c r="P9" s="1"/>
      <c r="Q9" s="1"/>
    </row>
    <row r="10" spans="2:17" ht="26.45" customHeight="1" x14ac:dyDescent="0.25">
      <c r="N10" s="1"/>
      <c r="O10" s="1"/>
      <c r="P10" s="1"/>
      <c r="Q10" s="1"/>
    </row>
    <row r="11" spans="2:17" ht="27.6" customHeight="1" x14ac:dyDescent="0.25">
      <c r="N11" s="1"/>
      <c r="O11" s="1"/>
      <c r="P11" s="1"/>
      <c r="Q11" s="1"/>
    </row>
    <row r="12" spans="2:17" ht="18" customHeight="1" x14ac:dyDescent="0.25">
      <c r="N12" s="1"/>
      <c r="O12" s="1"/>
      <c r="P12" s="1"/>
      <c r="Q12" s="1"/>
    </row>
    <row r="13" spans="2:17" ht="18" customHeight="1" x14ac:dyDescent="0.25">
      <c r="N13" s="1"/>
      <c r="O13" s="1"/>
      <c r="P13" s="1"/>
      <c r="Q13" s="1"/>
    </row>
    <row r="14" spans="2:17" ht="18" customHeight="1" x14ac:dyDescent="0.25">
      <c r="N14" s="1"/>
      <c r="O14" s="1"/>
      <c r="P14" s="1"/>
      <c r="Q14" s="1"/>
    </row>
    <row r="15" spans="2:17" ht="18" customHeight="1" x14ac:dyDescent="0.25">
      <c r="N15" s="1"/>
      <c r="O15" s="1"/>
      <c r="P15" s="1"/>
      <c r="Q15" s="1"/>
    </row>
    <row r="16" spans="2:17" x14ac:dyDescent="0.25">
      <c r="N16" s="1"/>
      <c r="O16" s="1"/>
      <c r="P16" s="1"/>
      <c r="Q16" s="1"/>
    </row>
    <row r="17" spans="2:17" x14ac:dyDescent="0.25">
      <c r="C17" s="2"/>
      <c r="D17" s="2"/>
      <c r="E17" s="2"/>
      <c r="F17" s="2"/>
      <c r="G17" s="2"/>
      <c r="N17" s="1"/>
      <c r="O17" s="1"/>
      <c r="P17" s="1"/>
      <c r="Q17" s="1"/>
    </row>
    <row r="18" spans="2:17" x14ac:dyDescent="0.25">
      <c r="N18" s="1"/>
      <c r="O18" s="1"/>
      <c r="P18" s="1"/>
      <c r="Q18" s="1"/>
    </row>
    <row r="19" spans="2:17" x14ac:dyDescent="0.25">
      <c r="N19" s="1"/>
      <c r="O19" s="1"/>
      <c r="P19" s="1"/>
      <c r="Q19" s="1"/>
    </row>
    <row r="20" spans="2:17" ht="20.25" customHeight="1" x14ac:dyDescent="0.25">
      <c r="B20" s="120" t="s">
        <v>118</v>
      </c>
      <c r="C20" s="121"/>
      <c r="D20" s="2"/>
      <c r="E20" s="2"/>
      <c r="F20" s="2"/>
      <c r="G20" s="2"/>
      <c r="N20" s="1"/>
      <c r="O20" s="1"/>
      <c r="P20" s="1"/>
      <c r="Q20" s="1"/>
    </row>
    <row r="21" spans="2:17" ht="20.25" customHeight="1" x14ac:dyDescent="0.25">
      <c r="B21" s="46" t="s">
        <v>78</v>
      </c>
      <c r="C21" s="46" t="s">
        <v>79</v>
      </c>
      <c r="F21" s="2"/>
      <c r="G21" s="2"/>
      <c r="N21" s="1"/>
      <c r="O21" s="1"/>
      <c r="P21" s="1"/>
      <c r="Q21" s="1"/>
    </row>
    <row r="22" spans="2:17" ht="20.25" customHeight="1" x14ac:dyDescent="0.25">
      <c r="B22" s="7" t="s">
        <v>5</v>
      </c>
      <c r="C22" s="9">
        <v>246491089.08000001</v>
      </c>
      <c r="F22" s="2"/>
      <c r="G22" s="2"/>
      <c r="N22" s="1"/>
      <c r="O22" s="1"/>
      <c r="P22" s="1"/>
      <c r="Q22" s="1"/>
    </row>
    <row r="23" spans="2:17" ht="20.25" customHeight="1" x14ac:dyDescent="0.25">
      <c r="B23" s="7" t="s">
        <v>71</v>
      </c>
      <c r="C23" s="9">
        <v>1094220384</v>
      </c>
      <c r="D23" s="2"/>
      <c r="E23" s="2"/>
      <c r="F23" s="2"/>
      <c r="G23" s="2"/>
      <c r="N23" s="1"/>
      <c r="O23" s="1"/>
      <c r="P23" s="1"/>
      <c r="Q23" s="1"/>
    </row>
    <row r="24" spans="2:17" ht="20.25" customHeight="1" x14ac:dyDescent="0.25">
      <c r="B24" s="7" t="s">
        <v>72</v>
      </c>
      <c r="C24" s="9">
        <v>1094220384</v>
      </c>
      <c r="D24" s="2"/>
      <c r="E24" s="2"/>
      <c r="F24" s="2"/>
      <c r="G24" s="2"/>
      <c r="N24" s="1"/>
      <c r="O24" s="1"/>
      <c r="P24" s="1"/>
      <c r="Q24" s="1"/>
    </row>
    <row r="25" spans="2:17" ht="20.25" customHeight="1" x14ac:dyDescent="0.25">
      <c r="B25" s="7" t="s">
        <v>120</v>
      </c>
      <c r="C25" s="36">
        <f>+C22/C23</f>
        <v>0.22526640216565369</v>
      </c>
      <c r="D25" s="2"/>
      <c r="E25" s="2"/>
      <c r="F25" s="2"/>
      <c r="G25" s="2"/>
      <c r="N25" s="1"/>
      <c r="O25" s="1"/>
      <c r="P25" s="1"/>
      <c r="Q25" s="1"/>
    </row>
    <row r="26" spans="2:17" x14ac:dyDescent="0.25">
      <c r="C26" s="2"/>
      <c r="D26" s="2"/>
      <c r="E26" s="2"/>
      <c r="F26" s="2"/>
      <c r="G26" s="2"/>
      <c r="N26" s="1"/>
      <c r="O26" s="1"/>
      <c r="P26" s="1"/>
      <c r="Q26" s="1"/>
    </row>
    <row r="27" spans="2:17" x14ac:dyDescent="0.25">
      <c r="C27" s="2"/>
      <c r="D27" s="2"/>
      <c r="E27" s="2"/>
      <c r="F27" s="2"/>
      <c r="G27" s="2"/>
      <c r="N27" s="1"/>
      <c r="O27" s="1"/>
      <c r="P27" s="1"/>
      <c r="Q27" s="1"/>
    </row>
    <row r="28" spans="2:17" x14ac:dyDescent="0.25">
      <c r="C28" s="2"/>
      <c r="D28" s="2"/>
      <c r="E28" s="2"/>
      <c r="F28" s="2"/>
      <c r="G28" s="2"/>
      <c r="N28" s="1"/>
      <c r="O28" s="1"/>
      <c r="P28" s="1"/>
      <c r="Q28" s="1"/>
    </row>
    <row r="29" spans="2:17" x14ac:dyDescent="0.25">
      <c r="C29" s="2"/>
      <c r="D29" s="2"/>
      <c r="E29" s="2"/>
      <c r="F29" s="2"/>
      <c r="G29" s="2"/>
      <c r="N29" s="1"/>
      <c r="O29" s="1"/>
      <c r="P29" s="1"/>
      <c r="Q29" s="1"/>
    </row>
    <row r="30" spans="2:17" ht="22.9" customHeight="1" x14ac:dyDescent="0.25">
      <c r="B30" s="120" t="s">
        <v>122</v>
      </c>
      <c r="C30" s="122"/>
      <c r="D30" s="121"/>
      <c r="N30" s="1"/>
      <c r="O30" s="1"/>
      <c r="P30" s="1"/>
      <c r="Q30" s="1"/>
    </row>
    <row r="31" spans="2:17" ht="22.9" customHeight="1" x14ac:dyDescent="0.25">
      <c r="B31" s="123" t="s">
        <v>80</v>
      </c>
      <c r="C31" s="125" t="s">
        <v>82</v>
      </c>
      <c r="D31" s="126"/>
      <c r="E31" s="2"/>
      <c r="F31" s="2"/>
      <c r="G31" s="2"/>
      <c r="N31" s="1"/>
      <c r="O31" s="1"/>
      <c r="P31" s="1"/>
      <c r="Q31" s="1"/>
    </row>
    <row r="32" spans="2:17" ht="24" customHeight="1" x14ac:dyDescent="0.25">
      <c r="B32" s="124"/>
      <c r="C32" s="46" t="s">
        <v>5</v>
      </c>
      <c r="D32" s="46" t="s">
        <v>65</v>
      </c>
      <c r="E32" s="2"/>
      <c r="F32" s="2"/>
      <c r="G32" s="2"/>
      <c r="N32" s="1"/>
      <c r="O32" s="1"/>
      <c r="P32" s="1"/>
      <c r="Q32" s="1"/>
    </row>
    <row r="33" spans="2:17" ht="34.15" customHeight="1" x14ac:dyDescent="0.25">
      <c r="B33" s="6" t="s">
        <v>101</v>
      </c>
      <c r="C33" s="15">
        <v>168049822.63</v>
      </c>
      <c r="D33" s="15">
        <v>164772941</v>
      </c>
      <c r="E33" s="2"/>
      <c r="F33" s="2"/>
      <c r="G33" s="2"/>
      <c r="N33" s="1"/>
      <c r="O33" s="1"/>
      <c r="P33" s="1"/>
      <c r="Q33" s="1"/>
    </row>
    <row r="34" spans="2:17" ht="56.25" customHeight="1" x14ac:dyDescent="0.25">
      <c r="B34" s="6" t="s">
        <v>102</v>
      </c>
      <c r="C34" s="15">
        <v>26659422.890000001</v>
      </c>
      <c r="D34" s="15">
        <v>45255235</v>
      </c>
      <c r="E34" s="2"/>
      <c r="F34" s="2"/>
      <c r="G34" s="2"/>
      <c r="H34" s="10"/>
      <c r="N34" s="1"/>
      <c r="O34" s="1"/>
      <c r="P34" s="1"/>
      <c r="Q34" s="1"/>
    </row>
    <row r="35" spans="2:17" ht="46.9" customHeight="1" x14ac:dyDescent="0.25">
      <c r="B35" s="6" t="s">
        <v>103</v>
      </c>
      <c r="C35" s="15">
        <v>51781843.560000002</v>
      </c>
      <c r="D35" s="15">
        <v>50200156</v>
      </c>
      <c r="E35" s="2"/>
      <c r="F35" s="2"/>
      <c r="G35" s="2"/>
      <c r="N35" s="1"/>
      <c r="O35" s="1"/>
      <c r="P35" s="1"/>
      <c r="Q35" s="1"/>
    </row>
    <row r="36" spans="2:17" ht="24.6" customHeight="1" x14ac:dyDescent="0.25">
      <c r="B36" s="17" t="s">
        <v>83</v>
      </c>
      <c r="C36" s="18">
        <f>SUM(C33:C35)</f>
        <v>246491089.07999998</v>
      </c>
      <c r="D36" s="18">
        <f>SUM(D33:D35)</f>
        <v>260228332</v>
      </c>
      <c r="N36" s="1"/>
      <c r="O36" s="1"/>
      <c r="P36" s="1"/>
      <c r="Q36" s="1"/>
    </row>
    <row r="37" spans="2:17" ht="24.6" customHeight="1" x14ac:dyDescent="0.25">
      <c r="B37" s="2"/>
      <c r="C37" s="2"/>
      <c r="D37" s="48"/>
      <c r="E37" s="2"/>
      <c r="F37" s="2"/>
      <c r="G37" s="2"/>
      <c r="N37" s="1"/>
      <c r="O37" s="1"/>
      <c r="P37" s="1"/>
      <c r="Q37" s="1"/>
    </row>
    <row r="38" spans="2:17" ht="24.6" customHeight="1" x14ac:dyDescent="0.25">
      <c r="B38" s="120" t="s">
        <v>122</v>
      </c>
      <c r="C38" s="122"/>
      <c r="D38" s="121"/>
      <c r="N38" s="1"/>
      <c r="O38" s="1"/>
      <c r="P38" s="1"/>
      <c r="Q38" s="1"/>
    </row>
    <row r="39" spans="2:17" ht="24.6" customHeight="1" x14ac:dyDescent="0.25">
      <c r="B39" s="123" t="s">
        <v>80</v>
      </c>
      <c r="C39" s="125" t="s">
        <v>81</v>
      </c>
      <c r="D39" s="126"/>
      <c r="N39" s="1"/>
      <c r="O39" s="1"/>
      <c r="P39" s="1"/>
      <c r="Q39" s="1"/>
    </row>
    <row r="40" spans="2:17" ht="24.6" customHeight="1" x14ac:dyDescent="0.25">
      <c r="B40" s="124"/>
      <c r="C40" s="46" t="s">
        <v>5</v>
      </c>
      <c r="D40" s="46" t="s">
        <v>65</v>
      </c>
      <c r="N40" s="1"/>
      <c r="O40" s="1"/>
      <c r="P40" s="1"/>
      <c r="Q40" s="1"/>
    </row>
    <row r="41" spans="2:17" ht="38.450000000000003" customHeight="1" x14ac:dyDescent="0.25">
      <c r="B41" s="6" t="s">
        <v>101</v>
      </c>
      <c r="C41" s="58">
        <v>71287</v>
      </c>
      <c r="D41" s="16">
        <v>53401</v>
      </c>
      <c r="N41" s="1"/>
      <c r="O41" s="1"/>
      <c r="P41" s="1"/>
      <c r="Q41" s="1"/>
    </row>
    <row r="42" spans="2:17" ht="60" customHeight="1" x14ac:dyDescent="0.25">
      <c r="B42" s="6" t="s">
        <v>102</v>
      </c>
      <c r="C42" s="58">
        <v>406</v>
      </c>
      <c r="D42" s="16">
        <v>407</v>
      </c>
      <c r="N42" s="1"/>
      <c r="O42" s="1"/>
      <c r="P42" s="1"/>
      <c r="Q42" s="1"/>
    </row>
    <row r="43" spans="2:17" ht="55.15" customHeight="1" x14ac:dyDescent="0.25">
      <c r="B43" s="6" t="s">
        <v>103</v>
      </c>
      <c r="C43" s="58">
        <v>340</v>
      </c>
      <c r="D43" s="16">
        <v>344</v>
      </c>
      <c r="N43" s="1"/>
      <c r="O43" s="1"/>
      <c r="P43" s="1"/>
      <c r="Q43" s="1"/>
    </row>
    <row r="44" spans="2:17" ht="24.6" customHeight="1" x14ac:dyDescent="0.25">
      <c r="B44" s="17" t="s">
        <v>83</v>
      </c>
      <c r="C44" s="19">
        <f>SUM(C41:C43)</f>
        <v>72033</v>
      </c>
      <c r="D44" s="19">
        <f>SUM(D41:D43)</f>
        <v>54152</v>
      </c>
      <c r="N44" s="1"/>
      <c r="O44" s="1"/>
      <c r="P44" s="1"/>
      <c r="Q44" s="1"/>
    </row>
    <row r="45" spans="2:17" x14ac:dyDescent="0.25">
      <c r="C45" s="2"/>
      <c r="D45" s="2"/>
      <c r="E45" s="2"/>
      <c r="F45" s="2"/>
      <c r="G45" s="2"/>
      <c r="N45" s="1"/>
      <c r="O45" s="1"/>
      <c r="P45" s="1"/>
      <c r="Q45" s="1"/>
    </row>
    <row r="46" spans="2:17" x14ac:dyDescent="0.25">
      <c r="C46" s="2"/>
      <c r="D46" s="2"/>
      <c r="E46" s="2"/>
      <c r="F46" s="2"/>
      <c r="G46" s="2"/>
      <c r="N46" s="1"/>
      <c r="O46" s="1"/>
      <c r="P46" s="1"/>
      <c r="Q46" s="1"/>
    </row>
    <row r="47" spans="2:17" ht="31.9" customHeight="1" x14ac:dyDescent="0.25">
      <c r="B47" s="127" t="s">
        <v>107</v>
      </c>
      <c r="C47" s="127"/>
      <c r="D47" s="127"/>
      <c r="E47" s="127"/>
      <c r="N47" s="1"/>
      <c r="O47" s="1"/>
      <c r="P47" s="1"/>
      <c r="Q47" s="1"/>
    </row>
    <row r="48" spans="2:17" x14ac:dyDescent="0.25">
      <c r="N48" s="1"/>
      <c r="O48" s="1"/>
      <c r="P48" s="1"/>
      <c r="Q48" s="1"/>
    </row>
    <row r="49" spans="2:18" ht="28.9" customHeight="1" x14ac:dyDescent="0.25">
      <c r="B49" s="128" t="s">
        <v>123</v>
      </c>
      <c r="C49" s="129"/>
      <c r="D49" s="129"/>
      <c r="E49" s="129"/>
      <c r="I49" s="125" t="s">
        <v>124</v>
      </c>
      <c r="J49" s="130"/>
      <c r="K49" s="130"/>
      <c r="L49" s="126"/>
      <c r="N49" s="1"/>
      <c r="O49" s="1"/>
      <c r="P49" s="1"/>
      <c r="Q49" s="1"/>
    </row>
    <row r="50" spans="2:18" ht="35.450000000000003" customHeight="1" x14ac:dyDescent="0.25">
      <c r="B50" s="11" t="s">
        <v>80</v>
      </c>
      <c r="C50" s="12" t="s">
        <v>85</v>
      </c>
      <c r="D50" s="13" t="s">
        <v>84</v>
      </c>
      <c r="E50" s="13" t="s">
        <v>93</v>
      </c>
      <c r="I50" s="52" t="s">
        <v>112</v>
      </c>
      <c r="J50" s="52" t="s">
        <v>113</v>
      </c>
      <c r="K50" s="52" t="s">
        <v>114</v>
      </c>
      <c r="L50" s="52" t="s">
        <v>83</v>
      </c>
      <c r="N50" s="1"/>
      <c r="O50" s="1"/>
      <c r="P50" s="1"/>
      <c r="Q50" s="1"/>
    </row>
    <row r="51" spans="2:18" ht="24.6" customHeight="1" x14ac:dyDescent="0.25">
      <c r="B51" s="111" t="s">
        <v>101</v>
      </c>
      <c r="C51" s="14" t="s">
        <v>86</v>
      </c>
      <c r="D51" s="114">
        <f>C33</f>
        <v>168049822.63</v>
      </c>
      <c r="E51" s="117">
        <f>D33</f>
        <v>164772941</v>
      </c>
      <c r="H51" s="44" t="s">
        <v>108</v>
      </c>
      <c r="I51" s="47">
        <f>+E58</f>
        <v>164772941</v>
      </c>
      <c r="J51" s="15">
        <f>+E66</f>
        <v>45255235</v>
      </c>
      <c r="K51" s="15">
        <f>+E73</f>
        <v>50200156</v>
      </c>
      <c r="L51" s="50">
        <f>+I51+J51+K51</f>
        <v>260228332</v>
      </c>
      <c r="M51" s="2"/>
      <c r="P51" s="1"/>
      <c r="Q51" s="1"/>
    </row>
    <row r="52" spans="2:18" ht="23.45" customHeight="1" x14ac:dyDescent="0.25">
      <c r="B52" s="112"/>
      <c r="C52" s="14" t="s">
        <v>87</v>
      </c>
      <c r="D52" s="115"/>
      <c r="E52" s="118"/>
      <c r="H52" s="44" t="s">
        <v>109</v>
      </c>
      <c r="I52" s="43">
        <f>+D58</f>
        <v>168049822.63</v>
      </c>
      <c r="J52" s="42">
        <f>+D66</f>
        <v>26659422.890000001</v>
      </c>
      <c r="K52" s="15">
        <f>+D73</f>
        <v>51781843.560000002</v>
      </c>
      <c r="L52" s="50">
        <f>+I52+J52+K52</f>
        <v>246491089.07999998</v>
      </c>
      <c r="M52" s="2"/>
      <c r="Q52" s="1"/>
    </row>
    <row r="53" spans="2:18" ht="32.25" customHeight="1" x14ac:dyDescent="0.25">
      <c r="B53" s="112"/>
      <c r="C53" s="14" t="s">
        <v>88</v>
      </c>
      <c r="D53" s="115"/>
      <c r="E53" s="118"/>
      <c r="H53" s="44" t="s">
        <v>110</v>
      </c>
      <c r="I53" s="47">
        <f>+I51-I52</f>
        <v>-3276881.6299999952</v>
      </c>
      <c r="J53" s="47">
        <f t="shared" ref="J53:K53" si="0">+J51-J52</f>
        <v>18595812.109999999</v>
      </c>
      <c r="K53" s="47">
        <f t="shared" si="0"/>
        <v>-1581687.5600000024</v>
      </c>
      <c r="L53" s="47">
        <f>+L51-L52</f>
        <v>13737242.920000017</v>
      </c>
      <c r="M53" s="2"/>
      <c r="P53" s="1"/>
      <c r="Q53" s="1"/>
    </row>
    <row r="54" spans="2:18" ht="32.25" customHeight="1" x14ac:dyDescent="0.25">
      <c r="B54" s="112"/>
      <c r="C54" s="14" t="s">
        <v>89</v>
      </c>
      <c r="D54" s="115"/>
      <c r="E54" s="118"/>
      <c r="H54" s="44" t="s">
        <v>111</v>
      </c>
      <c r="I54" s="41">
        <f>+I52/I51</f>
        <v>1.0198872558207237</v>
      </c>
      <c r="J54" s="41">
        <f>+J52/J51</f>
        <v>0.5890903646837764</v>
      </c>
      <c r="K54" s="41">
        <f>+K52/K51</f>
        <v>1.0315076224065918</v>
      </c>
      <c r="L54" s="51">
        <f>+L52/L51</f>
        <v>0.94721080977454819</v>
      </c>
      <c r="N54" s="1"/>
      <c r="R54" s="2"/>
    </row>
    <row r="55" spans="2:18" ht="52.15" customHeight="1" x14ac:dyDescent="0.25">
      <c r="B55" s="112"/>
      <c r="C55" s="14" t="s">
        <v>90</v>
      </c>
      <c r="D55" s="115"/>
      <c r="E55" s="118"/>
      <c r="N55" s="1"/>
      <c r="R55" s="2"/>
    </row>
    <row r="56" spans="2:18" ht="24" customHeight="1" x14ac:dyDescent="0.25">
      <c r="B56" s="112"/>
      <c r="C56" s="14" t="s">
        <v>91</v>
      </c>
      <c r="D56" s="115"/>
      <c r="E56" s="118"/>
      <c r="I56" s="1" t="s">
        <v>115</v>
      </c>
      <c r="N56" s="1"/>
      <c r="R56" s="2"/>
    </row>
    <row r="57" spans="2:18" ht="24" customHeight="1" x14ac:dyDescent="0.25">
      <c r="B57" s="113"/>
      <c r="C57" s="14" t="s">
        <v>92</v>
      </c>
      <c r="D57" s="116"/>
      <c r="E57" s="119"/>
      <c r="N57" s="1"/>
      <c r="R57" s="2"/>
    </row>
    <row r="58" spans="2:18" ht="25.9" customHeight="1" x14ac:dyDescent="0.25">
      <c r="B58" s="20" t="s">
        <v>104</v>
      </c>
      <c r="C58" s="21"/>
      <c r="D58" s="39">
        <f>SUM(D51:D57)</f>
        <v>168049822.63</v>
      </c>
      <c r="E58" s="39">
        <f>SUM(E51:E57)</f>
        <v>164772941</v>
      </c>
      <c r="H58" s="1" t="s">
        <v>115</v>
      </c>
      <c r="N58" s="1"/>
      <c r="R58" s="2"/>
    </row>
    <row r="59" spans="2:18" ht="15.75" x14ac:dyDescent="0.25">
      <c r="B59" s="37"/>
      <c r="C59" s="37"/>
      <c r="D59" s="38"/>
      <c r="E59" s="38"/>
      <c r="N59" s="1"/>
      <c r="R59" s="2"/>
    </row>
    <row r="60" spans="2:18" ht="26.45" customHeight="1" x14ac:dyDescent="0.25">
      <c r="B60" s="128" t="s">
        <v>123</v>
      </c>
      <c r="C60" s="129"/>
      <c r="D60" s="129"/>
      <c r="E60" s="129"/>
      <c r="N60" s="1"/>
      <c r="R60" s="2"/>
    </row>
    <row r="61" spans="2:18" ht="39.6" customHeight="1" x14ac:dyDescent="0.25">
      <c r="B61" s="11" t="s">
        <v>80</v>
      </c>
      <c r="C61" s="12" t="s">
        <v>85</v>
      </c>
      <c r="D61" s="13" t="s">
        <v>84</v>
      </c>
      <c r="E61" s="13" t="s">
        <v>93</v>
      </c>
      <c r="N61" s="1"/>
      <c r="R61" s="2"/>
    </row>
    <row r="62" spans="2:18" ht="55.9" customHeight="1" x14ac:dyDescent="0.25">
      <c r="B62" s="111" t="s">
        <v>102</v>
      </c>
      <c r="C62" s="14" t="s">
        <v>94</v>
      </c>
      <c r="D62" s="114">
        <f>C34</f>
        <v>26659422.890000001</v>
      </c>
      <c r="E62" s="117">
        <f>D34</f>
        <v>45255235</v>
      </c>
      <c r="N62" s="1"/>
      <c r="R62" s="2"/>
    </row>
    <row r="63" spans="2:18" ht="60" customHeight="1" x14ac:dyDescent="0.25">
      <c r="B63" s="112"/>
      <c r="C63" s="14" t="s">
        <v>95</v>
      </c>
      <c r="D63" s="115"/>
      <c r="E63" s="118"/>
      <c r="N63" s="1"/>
      <c r="R63" s="2"/>
    </row>
    <row r="64" spans="2:18" ht="72.599999999999994" customHeight="1" x14ac:dyDescent="0.25">
      <c r="B64" s="112"/>
      <c r="C64" s="14" t="s">
        <v>96</v>
      </c>
      <c r="D64" s="115"/>
      <c r="E64" s="118"/>
      <c r="N64" s="1"/>
      <c r="R64" s="2"/>
    </row>
    <row r="65" spans="2:18" ht="67.150000000000006" customHeight="1" x14ac:dyDescent="0.25">
      <c r="B65" s="113"/>
      <c r="C65" s="14" t="s">
        <v>97</v>
      </c>
      <c r="D65" s="116"/>
      <c r="E65" s="119"/>
      <c r="N65" s="1"/>
      <c r="R65" s="2"/>
    </row>
    <row r="66" spans="2:18" ht="25.9" customHeight="1" x14ac:dyDescent="0.25">
      <c r="B66" s="20" t="s">
        <v>106</v>
      </c>
      <c r="C66" s="21"/>
      <c r="D66" s="39">
        <f>SUM(D62:D65)</f>
        <v>26659422.890000001</v>
      </c>
      <c r="E66" s="39">
        <f>SUM(E62:E65)</f>
        <v>45255235</v>
      </c>
      <c r="N66" s="1"/>
      <c r="R66" s="2"/>
    </row>
    <row r="67" spans="2:18" x14ac:dyDescent="0.25">
      <c r="N67" s="1"/>
      <c r="R67" s="2"/>
    </row>
    <row r="68" spans="2:18" ht="28.15" customHeight="1" x14ac:dyDescent="0.25">
      <c r="B68" s="128" t="s">
        <v>123</v>
      </c>
      <c r="C68" s="129"/>
      <c r="D68" s="129"/>
      <c r="E68" s="129"/>
      <c r="N68" s="1"/>
      <c r="R68" s="2"/>
    </row>
    <row r="69" spans="2:18" ht="35.450000000000003" customHeight="1" x14ac:dyDescent="0.25">
      <c r="B69" s="11" t="s">
        <v>80</v>
      </c>
      <c r="C69" s="12" t="s">
        <v>85</v>
      </c>
      <c r="D69" s="13" t="s">
        <v>84</v>
      </c>
      <c r="E69" s="13" t="s">
        <v>93</v>
      </c>
      <c r="N69" s="1"/>
      <c r="R69" s="2"/>
    </row>
    <row r="70" spans="2:18" ht="54.6" customHeight="1" x14ac:dyDescent="0.25">
      <c r="B70" s="111" t="s">
        <v>103</v>
      </c>
      <c r="C70" s="14" t="s">
        <v>98</v>
      </c>
      <c r="D70" s="131">
        <f>C35</f>
        <v>51781843.560000002</v>
      </c>
      <c r="E70" s="117">
        <f>D35</f>
        <v>50200156</v>
      </c>
      <c r="N70" s="1"/>
      <c r="R70" s="2"/>
    </row>
    <row r="71" spans="2:18" ht="57.6" customHeight="1" x14ac:dyDescent="0.25">
      <c r="B71" s="112"/>
      <c r="C71" s="14" t="s">
        <v>99</v>
      </c>
      <c r="D71" s="132"/>
      <c r="E71" s="118"/>
      <c r="N71" s="1"/>
      <c r="R71" s="2"/>
    </row>
    <row r="72" spans="2:18" ht="42.6" customHeight="1" x14ac:dyDescent="0.25">
      <c r="B72" s="113"/>
      <c r="C72" s="14" t="s">
        <v>100</v>
      </c>
      <c r="D72" s="133"/>
      <c r="E72" s="119"/>
      <c r="N72" s="1"/>
      <c r="R72" s="2"/>
    </row>
    <row r="73" spans="2:18" ht="27" customHeight="1" x14ac:dyDescent="0.25">
      <c r="B73" s="20" t="s">
        <v>105</v>
      </c>
      <c r="C73" s="21"/>
      <c r="D73" s="39">
        <f>SUM(D70:D72)</f>
        <v>51781843.560000002</v>
      </c>
      <c r="E73" s="39">
        <f>SUM(E70:E72)</f>
        <v>50200156</v>
      </c>
    </row>
    <row r="76" spans="2:18" x14ac:dyDescent="0.25">
      <c r="E76" s="23"/>
    </row>
    <row r="77" spans="2:18" x14ac:dyDescent="0.25">
      <c r="E77" s="23"/>
    </row>
    <row r="78" spans="2:18" x14ac:dyDescent="0.25">
      <c r="E78" s="22"/>
    </row>
  </sheetData>
  <mergeCells count="22">
    <mergeCell ref="B60:E60"/>
    <mergeCell ref="B62:B65"/>
    <mergeCell ref="B68:E68"/>
    <mergeCell ref="B70:B72"/>
    <mergeCell ref="D70:D72"/>
    <mergeCell ref="E70:E72"/>
    <mergeCell ref="D62:D65"/>
    <mergeCell ref="E62:E65"/>
    <mergeCell ref="B51:B57"/>
    <mergeCell ref="D51:D57"/>
    <mergeCell ref="E51:E57"/>
    <mergeCell ref="B20:C20"/>
    <mergeCell ref="B30:D30"/>
    <mergeCell ref="B31:B32"/>
    <mergeCell ref="C31:D31"/>
    <mergeCell ref="B38:D38"/>
    <mergeCell ref="B39:B40"/>
    <mergeCell ref="C39:D39"/>
    <mergeCell ref="B47:E47"/>
    <mergeCell ref="B49:E49"/>
    <mergeCell ref="I49:L49"/>
    <mergeCell ref="B2:K2"/>
  </mergeCells>
  <printOptions horizontalCentered="1" verticalCentered="1"/>
  <pageMargins left="0.7" right="0.7" top="0.75" bottom="0.75" header="0.3" footer="0.3"/>
  <pageSetup paperSize="9" scale="49" fitToHeight="0" orientation="landscape" r:id="rId1"/>
  <rowBreaks count="2" manualBreakCount="2">
    <brk id="28" max="14" man="1"/>
    <brk id="45"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Julio - Sept. 2022</vt:lpstr>
      <vt:lpstr>Calculos Julio - Sept.</vt:lpstr>
      <vt:lpstr>'Calculos Julio - Sept.'!Print_Area</vt:lpstr>
      <vt:lpstr>'Julio - Sept. 2022'!Print_Area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Saoni Brea</dc:creator>
  <cp:lastModifiedBy>Saoni Brea</cp:lastModifiedBy>
  <cp:lastPrinted>2022-10-13T12:58:51Z</cp:lastPrinted>
  <dcterms:created xsi:type="dcterms:W3CDTF">2022-07-14T02:51:34Z</dcterms:created>
  <dcterms:modified xsi:type="dcterms:W3CDTF">2022-10-14T20:03:17Z</dcterms:modified>
</cp:coreProperties>
</file>